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00" activeTab="6"/>
  </bookViews>
  <sheets>
    <sheet name="Anexa nr.1" sheetId="4" r:id="rId1"/>
    <sheet name="Anexa nr.2" sheetId="5" r:id="rId2"/>
    <sheet name="Anexa nr.3" sheetId="6" r:id="rId3"/>
    <sheet name="Anexa nr.4" sheetId="19" r:id="rId4"/>
    <sheet name="Tabel nr.1 anexa nr.4" sheetId="20" r:id="rId5"/>
    <sheet name="Anexa nr.5" sheetId="17" state="hidden" r:id="rId6"/>
    <sheet name="Anexa nr.6" sheetId="22" r:id="rId7"/>
    <sheet name="Anexa nr.7" sheetId="10" state="hidden" r:id="rId8"/>
    <sheet name="Anexa nr.7 Precizat 2016 " sheetId="23" r:id="rId9"/>
    <sheet name="Anexa nr.8" sheetId="11" r:id="rId10"/>
    <sheet name="Anexa nr.9" sheetId="16" state="hidden" r:id="rId11"/>
    <sheet name="Лист1" sheetId="21" state="hidden" r:id="rId12"/>
  </sheets>
  <calcPr calcId="125725"/>
</workbook>
</file>

<file path=xl/calcChain.xml><?xml version="1.0" encoding="utf-8"?>
<calcChain xmlns="http://schemas.openxmlformats.org/spreadsheetml/2006/main">
  <c r="K21" i="5"/>
  <c r="J14" i="23"/>
  <c r="K17" i="5" l="1"/>
  <c r="M21"/>
  <c r="K16"/>
  <c r="K12" i="23"/>
  <c r="J12"/>
  <c r="D26"/>
  <c r="I26"/>
  <c r="C26" s="1"/>
  <c r="K25"/>
  <c r="J25"/>
  <c r="D25" s="1"/>
  <c r="G30"/>
  <c r="G29" s="1"/>
  <c r="J28"/>
  <c r="D28" s="1"/>
  <c r="J19"/>
  <c r="K19"/>
  <c r="C21"/>
  <c r="E21"/>
  <c r="D21"/>
  <c r="I21"/>
  <c r="J20"/>
  <c r="J16"/>
  <c r="L30"/>
  <c r="I30"/>
  <c r="F30"/>
  <c r="C30" s="1"/>
  <c r="E30"/>
  <c r="D30"/>
  <c r="N29"/>
  <c r="M29"/>
  <c r="L29"/>
  <c r="K29"/>
  <c r="J29"/>
  <c r="I29"/>
  <c r="H29"/>
  <c r="E29"/>
  <c r="L28"/>
  <c r="F28"/>
  <c r="E28"/>
  <c r="N27"/>
  <c r="M27"/>
  <c r="L27"/>
  <c r="K27"/>
  <c r="J27"/>
  <c r="I27"/>
  <c r="H27"/>
  <c r="G27"/>
  <c r="F27" s="1"/>
  <c r="C27" s="1"/>
  <c r="E27"/>
  <c r="D27"/>
  <c r="L26"/>
  <c r="F26"/>
  <c r="E26"/>
  <c r="L25"/>
  <c r="F25"/>
  <c r="L24"/>
  <c r="I24"/>
  <c r="F24"/>
  <c r="E24"/>
  <c r="D24"/>
  <c r="C24"/>
  <c r="L23"/>
  <c r="I23"/>
  <c r="F23"/>
  <c r="E23"/>
  <c r="D23"/>
  <c r="C23"/>
  <c r="L22"/>
  <c r="I22"/>
  <c r="I19" s="1"/>
  <c r="F22"/>
  <c r="E22"/>
  <c r="D22"/>
  <c r="C22"/>
  <c r="L20"/>
  <c r="I20"/>
  <c r="F20"/>
  <c r="E20"/>
  <c r="D20"/>
  <c r="C20"/>
  <c r="N19"/>
  <c r="M19"/>
  <c r="L19" s="1"/>
  <c r="H19"/>
  <c r="G19"/>
  <c r="F19" s="1"/>
  <c r="E19"/>
  <c r="D19"/>
  <c r="L18"/>
  <c r="I18"/>
  <c r="F18"/>
  <c r="E18"/>
  <c r="D18"/>
  <c r="C18"/>
  <c r="L17"/>
  <c r="I17"/>
  <c r="F17"/>
  <c r="E17"/>
  <c r="D17"/>
  <c r="C17"/>
  <c r="L16"/>
  <c r="I16"/>
  <c r="F16"/>
  <c r="E16"/>
  <c r="D16"/>
  <c r="C16"/>
  <c r="N15"/>
  <c r="M15"/>
  <c r="L15" s="1"/>
  <c r="K15"/>
  <c r="J15"/>
  <c r="I15" s="1"/>
  <c r="H15"/>
  <c r="G15"/>
  <c r="F15" s="1"/>
  <c r="E15"/>
  <c r="D15"/>
  <c r="L14"/>
  <c r="I14"/>
  <c r="F14"/>
  <c r="E14"/>
  <c r="D14"/>
  <c r="C14"/>
  <c r="L13"/>
  <c r="I13"/>
  <c r="F13"/>
  <c r="E13"/>
  <c r="D13"/>
  <c r="C13"/>
  <c r="N12"/>
  <c r="M12"/>
  <c r="L12" s="1"/>
  <c r="H12"/>
  <c r="B22" i="4"/>
  <c r="B23"/>
  <c r="B24"/>
  <c r="B25"/>
  <c r="B26"/>
  <c r="B27"/>
  <c r="B28"/>
  <c r="C21"/>
  <c r="B21" s="1"/>
  <c r="I25" i="23" l="1"/>
  <c r="C25" s="1"/>
  <c r="E25"/>
  <c r="F29"/>
  <c r="C29" s="1"/>
  <c r="D29"/>
  <c r="G12"/>
  <c r="F12" s="1"/>
  <c r="E12"/>
  <c r="I28"/>
  <c r="C28" s="1"/>
  <c r="C19"/>
  <c r="I12"/>
  <c r="C12" s="1"/>
  <c r="C15"/>
  <c r="I25" i="10"/>
  <c r="H25"/>
  <c r="H28"/>
  <c r="H30"/>
  <c r="H36"/>
  <c r="C18" i="4"/>
  <c r="E46" i="22"/>
  <c r="G45"/>
  <c r="F45"/>
  <c r="E45"/>
  <c r="E43"/>
  <c r="E42"/>
  <c r="E41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H17"/>
  <c r="H16" s="1"/>
  <c r="G17"/>
  <c r="F17"/>
  <c r="G16"/>
  <c r="F16"/>
  <c r="D12" i="23" l="1"/>
  <c r="J20" i="6"/>
  <c r="J16"/>
  <c r="J17"/>
  <c r="J15"/>
  <c r="F18"/>
  <c r="E19"/>
  <c r="D21" i="20" l="1"/>
  <c r="J26"/>
  <c r="J29"/>
  <c r="J24"/>
  <c r="K21" i="19"/>
  <c r="G46" i="20"/>
  <c r="D15" i="21"/>
  <c r="E15"/>
  <c r="C15" s="1"/>
  <c r="F15"/>
  <c r="G15"/>
  <c r="H15"/>
  <c r="D11"/>
  <c r="E11"/>
  <c r="F11"/>
  <c r="G11"/>
  <c r="H11"/>
  <c r="C11"/>
  <c r="C14"/>
  <c r="C13"/>
  <c r="C12"/>
  <c r="C7"/>
  <c r="C8"/>
  <c r="C9"/>
  <c r="C10"/>
  <c r="C6"/>
  <c r="H13" i="4"/>
  <c r="D14" i="16"/>
  <c r="E14"/>
  <c r="F14"/>
  <c r="G14"/>
  <c r="H14"/>
  <c r="I14"/>
  <c r="J14"/>
  <c r="K14"/>
  <c r="L14"/>
  <c r="M14"/>
  <c r="N14"/>
  <c r="C28"/>
  <c r="C27"/>
  <c r="Q52" i="20"/>
  <c r="H52"/>
  <c r="B52"/>
  <c r="Q51"/>
  <c r="H51"/>
  <c r="B51" s="1"/>
  <c r="Q50"/>
  <c r="H50"/>
  <c r="B50"/>
  <c r="S49"/>
  <c r="T49" s="1"/>
  <c r="T48" s="1"/>
  <c r="O49"/>
  <c r="H49"/>
  <c r="B49" s="1"/>
  <c r="R48"/>
  <c r="Q48"/>
  <c r="P48"/>
  <c r="L48"/>
  <c r="K48"/>
  <c r="J48"/>
  <c r="O48" s="1"/>
  <c r="I48"/>
  <c r="F48"/>
  <c r="E48"/>
  <c r="D48"/>
  <c r="C48"/>
  <c r="H48" s="1"/>
  <c r="B48" s="1"/>
  <c r="O47"/>
  <c r="H47"/>
  <c r="O46"/>
  <c r="H46"/>
  <c r="B46" s="1"/>
  <c r="O45"/>
  <c r="H45"/>
  <c r="B45" s="1"/>
  <c r="O44"/>
  <c r="G44"/>
  <c r="H44" s="1"/>
  <c r="B44" s="1"/>
  <c r="O43"/>
  <c r="H43"/>
  <c r="B43"/>
  <c r="O42"/>
  <c r="H42"/>
  <c r="B42" s="1"/>
  <c r="O41"/>
  <c r="H41"/>
  <c r="B41"/>
  <c r="O40"/>
  <c r="H40"/>
  <c r="B40" s="1"/>
  <c r="O39"/>
  <c r="H39"/>
  <c r="B39"/>
  <c r="O38"/>
  <c r="H38"/>
  <c r="E38"/>
  <c r="B38"/>
  <c r="O37"/>
  <c r="H37"/>
  <c r="B37" s="1"/>
  <c r="O36"/>
  <c r="M36"/>
  <c r="H36"/>
  <c r="B36" s="1"/>
  <c r="O35"/>
  <c r="H35"/>
  <c r="B35"/>
  <c r="J34"/>
  <c r="O34" s="1"/>
  <c r="B34" s="1"/>
  <c r="H34"/>
  <c r="O33"/>
  <c r="H33"/>
  <c r="B33" s="1"/>
  <c r="O32"/>
  <c r="B32" s="1"/>
  <c r="H32"/>
  <c r="R31"/>
  <c r="Q31"/>
  <c r="P31"/>
  <c r="O31"/>
  <c r="B31" s="1"/>
  <c r="H31"/>
  <c r="O30"/>
  <c r="H30"/>
  <c r="B30" s="1"/>
  <c r="O29"/>
  <c r="H29"/>
  <c r="O28"/>
  <c r="B28" s="1"/>
  <c r="H28"/>
  <c r="O27"/>
  <c r="H27"/>
  <c r="B27" s="1"/>
  <c r="O26"/>
  <c r="H26"/>
  <c r="O25"/>
  <c r="B25" s="1"/>
  <c r="H25"/>
  <c r="O24"/>
  <c r="H24"/>
  <c r="B24" s="1"/>
  <c r="O23"/>
  <c r="B23" s="1"/>
  <c r="H23"/>
  <c r="O22"/>
  <c r="H22"/>
  <c r="B22" s="1"/>
  <c r="O21"/>
  <c r="H21"/>
  <c r="B21" s="1"/>
  <c r="O20"/>
  <c r="B20" s="1"/>
  <c r="H20"/>
  <c r="J19"/>
  <c r="O19" s="1"/>
  <c r="B19" s="1"/>
  <c r="H19"/>
  <c r="O18"/>
  <c r="H18"/>
  <c r="O17"/>
  <c r="H17"/>
  <c r="H15" s="1"/>
  <c r="C17"/>
  <c r="R15"/>
  <c r="Q15"/>
  <c r="P15"/>
  <c r="N15"/>
  <c r="M15"/>
  <c r="L15"/>
  <c r="K15"/>
  <c r="I15"/>
  <c r="G15"/>
  <c r="G13" s="1"/>
  <c r="F15"/>
  <c r="E15"/>
  <c r="C15"/>
  <c r="T14"/>
  <c r="R13"/>
  <c r="Q13"/>
  <c r="P13"/>
  <c r="N13"/>
  <c r="M13"/>
  <c r="L13"/>
  <c r="K13"/>
  <c r="I13"/>
  <c r="F13"/>
  <c r="E13"/>
  <c r="C13"/>
  <c r="B12"/>
  <c r="O10"/>
  <c r="B26" l="1"/>
  <c r="B29"/>
  <c r="H13"/>
  <c r="B18"/>
  <c r="O15"/>
  <c r="O13" s="1"/>
  <c r="B17"/>
  <c r="D15"/>
  <c r="D13" s="1"/>
  <c r="J15"/>
  <c r="J13" s="1"/>
  <c r="S47"/>
  <c r="S48"/>
  <c r="T47" l="1"/>
  <c r="S13"/>
  <c r="B15"/>
  <c r="T13" l="1"/>
  <c r="B47"/>
  <c r="B13" s="1"/>
  <c r="O10" i="19" l="1"/>
  <c r="B12"/>
  <c r="F13"/>
  <c r="J13"/>
  <c r="P13"/>
  <c r="R13"/>
  <c r="I14"/>
  <c r="B14" s="1"/>
  <c r="O14"/>
  <c r="T14"/>
  <c r="E15"/>
  <c r="E13" s="1"/>
  <c r="F15"/>
  <c r="G15"/>
  <c r="G13" s="1"/>
  <c r="H15"/>
  <c r="H13" s="1"/>
  <c r="J15"/>
  <c r="M15"/>
  <c r="M13" s="1"/>
  <c r="N15"/>
  <c r="N13" s="1"/>
  <c r="P15"/>
  <c r="Q15"/>
  <c r="Q13" s="1"/>
  <c r="R15"/>
  <c r="S15"/>
  <c r="D16"/>
  <c r="D15" s="1"/>
  <c r="D13" s="1"/>
  <c r="O16"/>
  <c r="I17"/>
  <c r="O17"/>
  <c r="I18"/>
  <c r="B18" s="1"/>
  <c r="K18"/>
  <c r="O18"/>
  <c r="I19"/>
  <c r="B19" s="1"/>
  <c r="O19"/>
  <c r="I20"/>
  <c r="O20"/>
  <c r="B20" s="1"/>
  <c r="I21"/>
  <c r="O21"/>
  <c r="I22"/>
  <c r="K22"/>
  <c r="O22" s="1"/>
  <c r="B22" s="1"/>
  <c r="I23"/>
  <c r="O23"/>
  <c r="B23" s="1"/>
  <c r="I24"/>
  <c r="K24"/>
  <c r="L24"/>
  <c r="L15" s="1"/>
  <c r="L13" s="1"/>
  <c r="I25"/>
  <c r="O25"/>
  <c r="B25" s="1"/>
  <c r="I26"/>
  <c r="B26" s="1"/>
  <c r="K26"/>
  <c r="O26"/>
  <c r="I27"/>
  <c r="B27" s="1"/>
  <c r="O27"/>
  <c r="I28"/>
  <c r="K28"/>
  <c r="L28"/>
  <c r="O28"/>
  <c r="B28" s="1"/>
  <c r="I29"/>
  <c r="B29" s="1"/>
  <c r="O29"/>
  <c r="C30"/>
  <c r="I30"/>
  <c r="B30" s="1"/>
  <c r="O30"/>
  <c r="B31"/>
  <c r="I31"/>
  <c r="O31"/>
  <c r="D32"/>
  <c r="I32" s="1"/>
  <c r="B32" s="1"/>
  <c r="O32"/>
  <c r="C15"/>
  <c r="I33"/>
  <c r="B33" s="1"/>
  <c r="O33"/>
  <c r="B34"/>
  <c r="I34"/>
  <c r="O34"/>
  <c r="I35"/>
  <c r="O35"/>
  <c r="S35"/>
  <c r="S34" s="1"/>
  <c r="S13" s="1"/>
  <c r="B36"/>
  <c r="I36"/>
  <c r="Q36"/>
  <c r="I37"/>
  <c r="B37" s="1"/>
  <c r="Q37"/>
  <c r="B38"/>
  <c r="I38"/>
  <c r="Q38"/>
  <c r="B21" l="1"/>
  <c r="B17"/>
  <c r="C13"/>
  <c r="I15"/>
  <c r="K15"/>
  <c r="T35"/>
  <c r="T34" s="1"/>
  <c r="T13" s="1"/>
  <c r="O24"/>
  <c r="B24" s="1"/>
  <c r="I16"/>
  <c r="B16" s="1"/>
  <c r="I13" l="1"/>
  <c r="K13"/>
  <c r="O15"/>
  <c r="O13" s="1"/>
  <c r="B35"/>
  <c r="B15" l="1"/>
  <c r="B13" s="1"/>
  <c r="K32" i="17" l="1"/>
  <c r="E32"/>
  <c r="D32"/>
  <c r="K31"/>
  <c r="D31"/>
  <c r="D30"/>
  <c r="D28"/>
  <c r="K27"/>
  <c r="E27"/>
  <c r="D27" s="1"/>
  <c r="K26"/>
  <c r="E26"/>
  <c r="D26"/>
  <c r="K25"/>
  <c r="E25"/>
  <c r="D25" s="1"/>
  <c r="K24"/>
  <c r="E24"/>
  <c r="D24"/>
  <c r="K23"/>
  <c r="E23"/>
  <c r="D23" s="1"/>
  <c r="K22"/>
  <c r="E22"/>
  <c r="D22"/>
  <c r="K20"/>
  <c r="E20"/>
  <c r="D20" s="1"/>
  <c r="K19"/>
  <c r="E19"/>
  <c r="D19"/>
  <c r="K18"/>
  <c r="E18"/>
  <c r="D18" s="1"/>
  <c r="K17"/>
  <c r="E17"/>
  <c r="D17"/>
  <c r="K16"/>
  <c r="E16"/>
  <c r="D16" s="1"/>
  <c r="K15"/>
  <c r="E15"/>
  <c r="D15"/>
  <c r="K14"/>
  <c r="E14"/>
  <c r="D14" s="1"/>
  <c r="E13"/>
  <c r="D13" s="1"/>
  <c r="K12"/>
  <c r="D12"/>
  <c r="O11"/>
  <c r="N11"/>
  <c r="M11"/>
  <c r="L11"/>
  <c r="K11"/>
  <c r="J11"/>
  <c r="I11"/>
  <c r="H11"/>
  <c r="F11"/>
  <c r="E11" s="1"/>
  <c r="D11" s="1"/>
  <c r="C25" i="16"/>
  <c r="C24"/>
  <c r="C23"/>
  <c r="C22"/>
  <c r="C20"/>
  <c r="C19"/>
  <c r="C17"/>
  <c r="C16"/>
  <c r="M13"/>
  <c r="K13"/>
  <c r="H13"/>
  <c r="F13"/>
  <c r="D13"/>
  <c r="N13"/>
  <c r="L13"/>
  <c r="J13"/>
  <c r="C13"/>
  <c r="G13" s="1"/>
  <c r="C13" i="6"/>
  <c r="C14" i="16" l="1"/>
  <c r="E13"/>
  <c r="C16" i="11"/>
  <c r="C11"/>
  <c r="C10" s="1"/>
  <c r="B42" i="10"/>
  <c r="C41"/>
  <c r="B40"/>
  <c r="D39"/>
  <c r="B39" s="1"/>
  <c r="B38"/>
  <c r="D37"/>
  <c r="B37" s="1"/>
  <c r="B34"/>
  <c r="B33"/>
  <c r="B32"/>
  <c r="D31"/>
  <c r="B31" s="1"/>
  <c r="B30"/>
  <c r="B29"/>
  <c r="B28"/>
  <c r="D27"/>
  <c r="B27" s="1"/>
  <c r="B26"/>
  <c r="B25"/>
  <c r="B24"/>
  <c r="B23"/>
  <c r="B22"/>
  <c r="B21"/>
  <c r="B20"/>
  <c r="B19"/>
  <c r="B18"/>
  <c r="B17"/>
  <c r="B16"/>
  <c r="B15"/>
  <c r="B14"/>
  <c r="B13"/>
  <c r="B12"/>
  <c r="B11"/>
  <c r="B10"/>
  <c r="E9"/>
  <c r="C9" l="1"/>
  <c r="D9"/>
  <c r="B9"/>
  <c r="B39" i="6" l="1"/>
  <c r="I38"/>
  <c r="B38"/>
  <c r="I37"/>
  <c r="B37"/>
  <c r="I36"/>
  <c r="B36"/>
  <c r="I35"/>
  <c r="B35"/>
  <c r="I34"/>
  <c r="B34"/>
  <c r="I33"/>
  <c r="B33"/>
  <c r="I32"/>
  <c r="B32"/>
  <c r="I31"/>
  <c r="B31"/>
  <c r="I30"/>
  <c r="B30"/>
  <c r="I29"/>
  <c r="B29"/>
  <c r="I28"/>
  <c r="B28"/>
  <c r="I27"/>
  <c r="B27"/>
  <c r="I26"/>
  <c r="B26"/>
  <c r="I25"/>
  <c r="B25"/>
  <c r="I24"/>
  <c r="B24"/>
  <c r="I23"/>
  <c r="B23"/>
  <c r="I22"/>
  <c r="B22"/>
  <c r="I21"/>
  <c r="B21"/>
  <c r="I20"/>
  <c r="B20"/>
  <c r="I19"/>
  <c r="B19"/>
  <c r="I18"/>
  <c r="B18"/>
  <c r="I17"/>
  <c r="B17"/>
  <c r="I16"/>
  <c r="B16"/>
  <c r="I15"/>
  <c r="B15"/>
  <c r="N13"/>
  <c r="M13"/>
  <c r="L13"/>
  <c r="K13"/>
  <c r="J13"/>
  <c r="H13"/>
  <c r="G13"/>
  <c r="F13"/>
  <c r="E13"/>
  <c r="D13"/>
  <c r="B12"/>
  <c r="L31" i="5"/>
  <c r="H31" s="1"/>
  <c r="F31"/>
  <c r="E31" s="1"/>
  <c r="L30"/>
  <c r="H30"/>
  <c r="F30"/>
  <c r="E30"/>
  <c r="N29"/>
  <c r="M29"/>
  <c r="L29"/>
  <c r="K29"/>
  <c r="J29"/>
  <c r="I29"/>
  <c r="G29"/>
  <c r="F29"/>
  <c r="E29"/>
  <c r="L28"/>
  <c r="H28"/>
  <c r="F28"/>
  <c r="E28"/>
  <c r="L27"/>
  <c r="H27"/>
  <c r="F27"/>
  <c r="E27"/>
  <c r="L26"/>
  <c r="F26"/>
  <c r="E26" s="1"/>
  <c r="L25"/>
  <c r="F25"/>
  <c r="E25"/>
  <c r="L24"/>
  <c r="F24"/>
  <c r="E24" s="1"/>
  <c r="N23"/>
  <c r="M23"/>
  <c r="J23"/>
  <c r="I23"/>
  <c r="F23"/>
  <c r="E23"/>
  <c r="L22"/>
  <c r="H22"/>
  <c r="L21"/>
  <c r="F21"/>
  <c r="E21"/>
  <c r="L20"/>
  <c r="F20"/>
  <c r="E20" s="1"/>
  <c r="N19"/>
  <c r="N12" s="1"/>
  <c r="N10" s="1"/>
  <c r="M19"/>
  <c r="J19"/>
  <c r="I19"/>
  <c r="F19"/>
  <c r="E19"/>
  <c r="L18"/>
  <c r="F18"/>
  <c r="E18"/>
  <c r="L17"/>
  <c r="J17"/>
  <c r="F17"/>
  <c r="E17"/>
  <c r="L16"/>
  <c r="H16" s="1"/>
  <c r="F16"/>
  <c r="E16"/>
  <c r="L15"/>
  <c r="J15"/>
  <c r="H15"/>
  <c r="F15"/>
  <c r="E15" s="1"/>
  <c r="L14"/>
  <c r="F14"/>
  <c r="E14"/>
  <c r="N13"/>
  <c r="M13"/>
  <c r="J13"/>
  <c r="I13"/>
  <c r="J12"/>
  <c r="I12"/>
  <c r="G12"/>
  <c r="F12"/>
  <c r="E12"/>
  <c r="J10"/>
  <c r="I10"/>
  <c r="G10"/>
  <c r="F10"/>
  <c r="E10"/>
  <c r="B34" i="4"/>
  <c r="B33"/>
  <c r="B32"/>
  <c r="B30"/>
  <c r="B29"/>
  <c r="D21"/>
  <c r="B20"/>
  <c r="B19"/>
  <c r="B18"/>
  <c r="B17"/>
  <c r="B16"/>
  <c r="E15"/>
  <c r="D15"/>
  <c r="C15"/>
  <c r="H29" i="5" l="1"/>
  <c r="L23"/>
  <c r="H21"/>
  <c r="H20"/>
  <c r="L19"/>
  <c r="H18"/>
  <c r="H17"/>
  <c r="K23"/>
  <c r="H24"/>
  <c r="H26"/>
  <c r="H25"/>
  <c r="K19"/>
  <c r="K13"/>
  <c r="L13"/>
  <c r="N11"/>
  <c r="H14"/>
  <c r="M12"/>
  <c r="C31" i="4"/>
  <c r="C13" s="1"/>
  <c r="B15"/>
  <c r="I13" i="6"/>
  <c r="I12" s="1"/>
  <c r="J12" s="1"/>
  <c r="G12"/>
  <c r="B13"/>
  <c r="D31" i="4"/>
  <c r="D13" s="1"/>
  <c r="D12" i="6"/>
  <c r="F12"/>
  <c r="H12"/>
  <c r="C12"/>
  <c r="E12"/>
  <c r="B14" i="4"/>
  <c r="H19" i="5" l="1"/>
  <c r="H23"/>
  <c r="K12"/>
  <c r="K11" s="1"/>
  <c r="H13"/>
  <c r="M11"/>
  <c r="L11" s="1"/>
  <c r="L12"/>
  <c r="M10"/>
  <c r="L10" s="1"/>
  <c r="K12" i="6"/>
  <c r="N12"/>
  <c r="M12"/>
  <c r="L12"/>
  <c r="B31" i="4"/>
  <c r="B13" s="1"/>
  <c r="B12" s="1"/>
  <c r="K10" i="5" l="1"/>
  <c r="H10" s="1"/>
  <c r="H12"/>
  <c r="H11"/>
</calcChain>
</file>

<file path=xl/comments1.xml><?xml version="1.0" encoding="utf-8"?>
<comments xmlns="http://schemas.openxmlformats.org/spreadsheetml/2006/main">
  <authors>
    <author>Автор</author>
  </authors>
  <commentList>
    <comment ref="K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-10,0 mii lei sursa 401-Fondul de Rezerva al Guvernului RM pentru Premiul Guvernului RM dlui m.c.Tudor Lupasu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Inclusiv Investitii Capitale 400,0 mii lei</t>
        </r>
      </text>
    </comment>
  </commentList>
</comments>
</file>

<file path=xl/sharedStrings.xml><?xml version="1.0" encoding="utf-8"?>
<sst xmlns="http://schemas.openxmlformats.org/spreadsheetml/2006/main" count="636" uniqueCount="346">
  <si>
    <t>Anexa nr.1</t>
  </si>
  <si>
    <t>VOLUMUL</t>
  </si>
  <si>
    <r>
      <t xml:space="preserve"> </t>
    </r>
    <r>
      <rPr>
        <sz val="10"/>
        <rFont val="Times New Roman"/>
        <family val="1"/>
        <charset val="204"/>
      </rPr>
      <t>mii lei</t>
    </r>
  </si>
  <si>
    <t>Denumirea indicatorului</t>
  </si>
  <si>
    <t>Total     cheltuieli</t>
  </si>
  <si>
    <t>inclusiv:</t>
  </si>
  <si>
    <t xml:space="preserve">Fundamentale </t>
  </si>
  <si>
    <t xml:space="preserve">Aplicate </t>
  </si>
  <si>
    <t>Învăţămînt (6.03, 6.04)</t>
  </si>
  <si>
    <t>Academia de Ştiinţe a Moldovei</t>
  </si>
  <si>
    <t>X</t>
  </si>
  <si>
    <t>1. Sectorul "Ştiinţă şi inovare" - total, inclusiv:</t>
  </si>
  <si>
    <t>· Finanţarea proiectelor de cercetări ştiinţifice instituţionale</t>
  </si>
  <si>
    <t>· Finanţarea programelor de stat, transfer tehnologic, proiecte independente, proiecte internaţionale</t>
  </si>
  <si>
    <t>- Programe de stat</t>
  </si>
  <si>
    <t xml:space="preserve">- Proiecte de inovare şi transfer tehnologic, selectate pe bază de concurs </t>
  </si>
  <si>
    <t>- Proiecte independentepentru tineri savanţi</t>
  </si>
  <si>
    <t xml:space="preserve">- Proiecte internaţionale </t>
  </si>
  <si>
    <t>· Pregătirea cadrelor prin postdoctorat</t>
  </si>
  <si>
    <t>· Activităţi centralizate, inclusiv:</t>
  </si>
  <si>
    <t>- Consiliul Internaţional p/u Ştiinţă (ICSU)  şi Federaţia Europeană a Academiilor de Ştiinţe (ALLEA) – cota de membru</t>
  </si>
  <si>
    <t>- Proiecte pentru procurarea utilajului ştiinţific</t>
  </si>
  <si>
    <t>- Fondul de rezervă a C.S.Ş.D.T.</t>
  </si>
  <si>
    <t>-Orizont 2020- cota de membru</t>
  </si>
  <si>
    <t>-Revista Akademos</t>
  </si>
  <si>
    <t>· Sevicii de suport pentru sfera ştiinţei şi inovării</t>
  </si>
  <si>
    <t>· Managementul autorităţilor administrative centrale</t>
  </si>
  <si>
    <t xml:space="preserve">· Total ştiinţa şi inovare(componenta de bază) </t>
  </si>
  <si>
    <t>· Cheltuieli din venituri proprii interne</t>
  </si>
  <si>
    <t xml:space="preserve">· Cheltuieli din proiecte finanţate din surse externe </t>
  </si>
  <si>
    <t>2. Sectorul "Educaţie"- total, inclusiv:</t>
  </si>
  <si>
    <t>· Învăţămînt liceal</t>
  </si>
  <si>
    <t>· Învăţămînt superior</t>
  </si>
  <si>
    <t>· Cheltuieli din venituri proprii în învăţămîntul liceal</t>
  </si>
  <si>
    <t>Anexa nr.2</t>
  </si>
  <si>
    <t xml:space="preserve">                                 Volumul alocaţiilor bugetare fundamentate pe programe pentru anul 2016 </t>
  </si>
  <si>
    <t>mii lei</t>
  </si>
  <si>
    <t xml:space="preserve"> Denumirea                      programul/subprogramul</t>
  </si>
  <si>
    <t>Cod</t>
  </si>
  <si>
    <t>Autoritate publică</t>
  </si>
  <si>
    <t>Program</t>
  </si>
  <si>
    <t>Sub-program</t>
  </si>
  <si>
    <t>Total cheltuieli</t>
  </si>
  <si>
    <t>Inclusiv:</t>
  </si>
  <si>
    <t>Proiect 2012</t>
  </si>
  <si>
    <t>Resurse generale</t>
  </si>
  <si>
    <t>Resurse colectate de instituţii</t>
  </si>
  <si>
    <t>componenta de bază</t>
  </si>
  <si>
    <t>mijloace speciale</t>
  </si>
  <si>
    <t>CBTM</t>
  </si>
  <si>
    <t>Modificari</t>
  </si>
  <si>
    <t>din venituri colectate interne</t>
  </si>
  <si>
    <t>din venituri colectate externe</t>
  </si>
  <si>
    <t>2</t>
  </si>
  <si>
    <t>4</t>
  </si>
  <si>
    <t>9</t>
  </si>
  <si>
    <t>Academia de Ştiinţe a Moldovei, total inclusiv Învățămînt:</t>
  </si>
  <si>
    <t>0501</t>
  </si>
  <si>
    <t>Academia de Ştiinţe a Moldovei, total Știința și Inovarea:</t>
  </si>
  <si>
    <t>Cercetările ştiinţifice fundamentale, total:</t>
  </si>
  <si>
    <t>Cercetările ştiinţifice fundamentale</t>
  </si>
  <si>
    <t>Cercetări ştiinţifice fundamentale în direcţia strategică "Materiale, tehnologii şi produse inovative"</t>
  </si>
  <si>
    <t>16</t>
  </si>
  <si>
    <t>02</t>
  </si>
  <si>
    <t>Cercetări ştiinţifice fundamentale în direcţia strategică "Eficienţă, energetică şi valorificarea surselor regenerabile de energie"</t>
  </si>
  <si>
    <t>03</t>
  </si>
  <si>
    <t>Cercetări ştiinţifice fundamentale în direcţia  strategică "Sănătate şi biomedicină"</t>
  </si>
  <si>
    <t>04</t>
  </si>
  <si>
    <t>Cercetări ştiinţifice fundamentale în direcţia strategică "Biotehnolgie"</t>
  </si>
  <si>
    <t>05</t>
  </si>
  <si>
    <t>Cercetări ştiinţifice fundamentale în direcţia strategică  "Patrimoniul naţional şi dezvoltarea societăţii"</t>
  </si>
  <si>
    <t>06</t>
  </si>
  <si>
    <t>Managementul  ştiinţei şi inovării</t>
  </si>
  <si>
    <t>19</t>
  </si>
  <si>
    <t>Politici și management în domeniul cercetărilor științifice</t>
  </si>
  <si>
    <t>01</t>
  </si>
  <si>
    <t>Servicii de suport pentru sfera ştiinţei şi inovării</t>
  </si>
  <si>
    <t>07</t>
  </si>
  <si>
    <t>Pregătirea cadrelor prin postdoctorat</t>
  </si>
  <si>
    <t>08</t>
  </si>
  <si>
    <t xml:space="preserve">Cercetările ştiinţifice aplicate, total: </t>
  </si>
  <si>
    <t>Cercetări științifice aplicate în direcția strategică ”Patrimoniul național și dezvoltarea societății”</t>
  </si>
  <si>
    <t>Cercetări științifice aplicate în domeniul politicilor macroeconomice și programelor de dezvoltare economică, în direcția strategică ”Materiale, tehnologii și produse inovative”</t>
  </si>
  <si>
    <t>Cercetări științifice aplicate în domeniul agriculturii, în direcția strategică ”Biotehnologie”</t>
  </si>
  <si>
    <t>Cercetări științifice aplicate în sectorul energetic, în direcția strategică ”Eficiența, energetica și valorificarea surselor regenerabile de energie”</t>
  </si>
  <si>
    <t>Cercetări științifice aplicate în domeniul sănătății publice și serviciilor medicale, în direcția strategică ”Sănătate și biomedicina”</t>
  </si>
  <si>
    <t>Învăţămînt</t>
  </si>
  <si>
    <t>88</t>
  </si>
  <si>
    <t>Învăţămîntul liceal</t>
  </si>
  <si>
    <t>Învăţămîntul superior</t>
  </si>
  <si>
    <t>10</t>
  </si>
  <si>
    <t>Şef  Direcţie politică economică şi finanţe</t>
  </si>
  <si>
    <t>Vitalie BOIAN</t>
  </si>
  <si>
    <t>V.BOIAN</t>
  </si>
  <si>
    <t>(resurse generale și resurse colectate interne)</t>
  </si>
  <si>
    <t>Denumirea instituţiei</t>
  </si>
  <si>
    <t>Total</t>
  </si>
  <si>
    <t>01 Cercetări ştiinţifice fundamentale</t>
  </si>
  <si>
    <t>02 Cercetări ştiinţifice aplicate</t>
  </si>
  <si>
    <t>Direcţii strategice</t>
  </si>
  <si>
    <t>Codurile programelor</t>
  </si>
  <si>
    <t>16.02</t>
  </si>
  <si>
    <t>16.03</t>
  </si>
  <si>
    <t>16.04</t>
  </si>
  <si>
    <t>16.05</t>
  </si>
  <si>
    <t>16.06</t>
  </si>
  <si>
    <t>16.07</t>
  </si>
  <si>
    <t>50.07</t>
  </si>
  <si>
    <t>58.07</t>
  </si>
  <si>
    <t>80.07</t>
  </si>
  <si>
    <t>51.07</t>
  </si>
  <si>
    <t>08.07</t>
  </si>
  <si>
    <t>Secţia de Ştiinţe Naturale şi Exacte</t>
  </si>
  <si>
    <t>Institutul de Matematică şi Informatică</t>
  </si>
  <si>
    <t>Institutul de Fizică Aplicată</t>
  </si>
  <si>
    <t>Institutul de Chimie</t>
  </si>
  <si>
    <t>Institutul de Genetică, Fiziologie şi Protecţie a Plantelor</t>
  </si>
  <si>
    <t>Institutul de Fiziologie şi Sanocreatologie</t>
  </si>
  <si>
    <t>Institutul de Zoologie</t>
  </si>
  <si>
    <t>Institutul de Microbiologie şi Biotehnologie</t>
  </si>
  <si>
    <t>Institutul de Ecologie şi Geografie</t>
  </si>
  <si>
    <t>Grădina Botanică (Institut)</t>
  </si>
  <si>
    <t>Institutul Dezvoltării Societăţii Informaţionale</t>
  </si>
  <si>
    <t>Secţia de Ştiinţe Inginereşti şi Tehnologice</t>
  </si>
  <si>
    <t>Institutul de Inginerie Electronică şi Nanotehnologii "D.Ghiţu"</t>
  </si>
  <si>
    <t>Institutul de Geologie şi Seismologie</t>
  </si>
  <si>
    <t>Institutul de Energetică</t>
  </si>
  <si>
    <t>Universitatea Academiei de Ştiinţe</t>
  </si>
  <si>
    <t>Secţia de Ştiinţe Agricole</t>
  </si>
  <si>
    <t>Secţia Ştiinţe Sociale şi Economice</t>
  </si>
  <si>
    <t>Institutul Naţional de Cercetări Economice</t>
  </si>
  <si>
    <t>Institutul de Cercetări Juridice şi Politice</t>
  </si>
  <si>
    <t>Şecţia Ştiinţe Umanistice şi Arte</t>
  </si>
  <si>
    <t>Biblioteca Ştiinţifică Centrală „A. Lupan” (Institut)</t>
  </si>
  <si>
    <t>Institutul Patrimoniului Cultural</t>
  </si>
  <si>
    <t>Institutul de Filologie</t>
  </si>
  <si>
    <t>Institutul de Istorie</t>
  </si>
  <si>
    <t>Autogestiunea</t>
  </si>
  <si>
    <t>Volumul</t>
  </si>
  <si>
    <t>Total     AŞM</t>
  </si>
  <si>
    <t>Ştiinţă şi inovare</t>
  </si>
  <si>
    <t>Educaţie</t>
  </si>
  <si>
    <t>Fundamentale</t>
  </si>
  <si>
    <t>Aplicative</t>
  </si>
  <si>
    <t>001</t>
  </si>
  <si>
    <t>002</t>
  </si>
  <si>
    <t>005</t>
  </si>
  <si>
    <t>003</t>
  </si>
  <si>
    <t>Proiecte f.s.e.</t>
  </si>
  <si>
    <t xml:space="preserve">Încasări de la prestarea serviciilor cu plată(142310) </t>
  </si>
  <si>
    <t>Plata pentru locaţiunea bunurilor patrimoniului public(142320)</t>
  </si>
  <si>
    <t>Donatii voluntare pentru cheltuieli capitale din surse interne pentru institutiile bugetare (144214)</t>
  </si>
  <si>
    <t xml:space="preserve">Donatii voluntare pentru cheltuieli curente din surse externe pentru institutiile bugetare (144124)                                                                                                                                                               </t>
  </si>
  <si>
    <t>Plata pentru locaţiunea bunurilor patrimoniului public (142320)</t>
  </si>
  <si>
    <t>Total AŞM (23+21)</t>
  </si>
  <si>
    <t>Ştiinţă şi inovare (23)</t>
  </si>
  <si>
    <t>IP Biblioteca Ştiinţifică Centrală „A. Lupan” (Institut) a AŞM</t>
  </si>
  <si>
    <t>Institutul Patrimoniul Cultural</t>
  </si>
  <si>
    <t>Consiliul Suprem pentru Ştiinţă şi Dezvoltare Tehnologică</t>
  </si>
  <si>
    <t>Agenţia pentru Inovare şi Transfer Tehnologic</t>
  </si>
  <si>
    <t>Educaţie (21)</t>
  </si>
  <si>
    <t>Liceul A.Ş.M</t>
  </si>
  <si>
    <t>Consiliul 0157</t>
  </si>
  <si>
    <t>Consiliul autogestiune</t>
  </si>
  <si>
    <t>Nr./od.</t>
  </si>
  <si>
    <t>Total general</t>
  </si>
  <si>
    <t>Cercetări ştiinţifice fundamentale</t>
  </si>
  <si>
    <t>Inclusiv</t>
  </si>
  <si>
    <t>Cercetări ştiinţifice aplicate</t>
  </si>
  <si>
    <t>inclusiv</t>
  </si>
  <si>
    <t>19.01</t>
  </si>
  <si>
    <t>19.07</t>
  </si>
  <si>
    <t>Agenția pentru Inovare și Transfer Tehnologic</t>
  </si>
  <si>
    <t>I.P. Biblioteca Ştiinţifică Centrală "A. Lupan"</t>
  </si>
  <si>
    <t>Centrul Proiecte Internaționale</t>
  </si>
  <si>
    <t>Consiliul Suprem pentru Știință și Dezvoltare Tehnologică al AȘM</t>
  </si>
  <si>
    <t xml:space="preserve">Limita numărului de unităţi şi cheltuielile de personal ale organizaţiilor </t>
  </si>
  <si>
    <t>Denumirea institutiei</t>
  </si>
  <si>
    <t>Grupa principală</t>
  </si>
  <si>
    <t>Componenta de bază</t>
  </si>
  <si>
    <t>Cheltuieli de personal (111, 112, 116)</t>
  </si>
  <si>
    <t>inclusiv :</t>
  </si>
  <si>
    <t>Numărul de unitaţi pe anul 2012</t>
  </si>
  <si>
    <t>Fondul de salarizare  pentru schema de incadrare</t>
  </si>
  <si>
    <t>%</t>
  </si>
  <si>
    <t>Denumirea instituției</t>
  </si>
  <si>
    <t>Sector 23</t>
  </si>
  <si>
    <t>Limitele numărului de personal pe anul 2016</t>
  </si>
  <si>
    <t>Limitele de cheltuieli de personal pe anul 2016</t>
  </si>
  <si>
    <t>venituri colectate</t>
  </si>
  <si>
    <t>Total AŞM</t>
  </si>
  <si>
    <t>Total ştiinţă şi inovare</t>
  </si>
  <si>
    <t>23</t>
  </si>
  <si>
    <t>Institutul Naţional de Cercetări Economice al AŞM</t>
  </si>
  <si>
    <t xml:space="preserve">Agentia pentru Inovare si Transfer Tehnologic </t>
  </si>
  <si>
    <t>Secțiile de deservire a imobililor inginerești</t>
  </si>
  <si>
    <t>Centrul pentru finanțarea Cercetării Fundamentale și Aplicative</t>
  </si>
  <si>
    <t>Centru Proiecte Internaționale</t>
  </si>
  <si>
    <t>Instituţia Publică Consiliul Consultativ de Expertiză</t>
  </si>
  <si>
    <t>Consiliul Suprem pentru Ştiinţă şi Dezvoltare Tehnologică al AŞM total,</t>
  </si>
  <si>
    <t>Învățămînt</t>
  </si>
  <si>
    <t>21</t>
  </si>
  <si>
    <t>Liceul AŞM</t>
  </si>
  <si>
    <t>62</t>
  </si>
  <si>
    <t>Anexa nr. 7</t>
  </si>
  <si>
    <t>(Resurse generale și resurse colectate interne)</t>
  </si>
  <si>
    <t>19.08</t>
  </si>
  <si>
    <t>AȘM, total:</t>
  </si>
  <si>
    <t>Activitatea 00208"Postdoctoratul"</t>
  </si>
  <si>
    <t>Universitatea de Stat din Moldova</t>
  </si>
  <si>
    <t>Universitatea Tehnică a Moldovei</t>
  </si>
  <si>
    <t>Academia de Studii Economice din Moldova</t>
  </si>
  <si>
    <t>Universitatea Pedagogică de Stat „Ion Creangă”</t>
  </si>
  <si>
    <t>Universitatea de Stat de Educaţie Fizică şi Sport</t>
  </si>
  <si>
    <t>Universitatea Agrară de Stat din Moldova</t>
  </si>
  <si>
    <t>Institutul Ştiinţifico - Practic de Hoticultură şi Tehnologii Alimentare</t>
  </si>
  <si>
    <t>Universitatea de Stat de Medicină şi Farmacie „Nicolae Testemiţanu”</t>
  </si>
  <si>
    <t>Institutul Oncologic</t>
  </si>
  <si>
    <t>Universitatea de Stat din Bălţi „Aleco Russo”</t>
  </si>
  <si>
    <t>Institutul de Ştiinţe ale Educaţiei</t>
  </si>
  <si>
    <t>Universitatea de Stat din Tiraspol</t>
  </si>
  <si>
    <t>Universitatea de Stat din Comrat</t>
  </si>
  <si>
    <r>
      <rPr>
        <b/>
        <i/>
        <sz val="12"/>
        <rFont val="Times New Roman"/>
        <family val="1"/>
        <charset val="204"/>
      </rPr>
      <t>Activitatea 00059 "Activităţi centralizate"</t>
    </r>
    <r>
      <rPr>
        <b/>
        <i/>
        <sz val="10"/>
        <rFont val="Times New Roman"/>
        <family val="1"/>
        <charset val="204"/>
      </rPr>
      <t>(Fondul de rezervă a C.S.Ş.D.T., Consiliul Internațional p/u Știința(ICSU) și Federația Europeană a Academiilor de Științe (ALLEA), Programul Cadru al UE pentru cerceatre și inovare - Orizont 2020 – cota de membru.)</t>
    </r>
  </si>
  <si>
    <t>CSŞDT</t>
  </si>
  <si>
    <t>Activitatea 80017"Deservirea procesului ştiinţific"</t>
  </si>
  <si>
    <t>Biblioteca Ştiinţifică Centrală "A.Lupan" (Institut)</t>
  </si>
  <si>
    <t>Biblioteca Ştiinţifică a Institutului Naţional de Cercetări Economice al AŞM</t>
  </si>
  <si>
    <t xml:space="preserve">Secţiile de deservire a imobiilor inginereşti </t>
  </si>
  <si>
    <t>Activitatea 80019 "Servicii de coordonare a dezvoltării domeniilor sferei ştiinţei şi inovării"</t>
  </si>
  <si>
    <t xml:space="preserve">Agenţia pentru Inovare şi Transfer Tehnologic </t>
  </si>
  <si>
    <t>Centrul pentru Finanţare Cercetării Fundamentale şi Aplicative</t>
  </si>
  <si>
    <t>Centrul Proiecte Internaţionale</t>
  </si>
  <si>
    <t xml:space="preserve">Secţiile de ştiinţă </t>
  </si>
  <si>
    <t>Activitatea 80020 "Expertiza lucrărilor de cercetare-dezvoltare"</t>
  </si>
  <si>
    <t>Activitatea 00381"Acţiuni pentru coordonarea activităţii MOST, NCP, Comitetele de Program"</t>
  </si>
  <si>
    <t>Activitatea 00010"Managementul autorităţilor administrative centrale"</t>
  </si>
  <si>
    <t>C.S.Ş.D.T.</t>
  </si>
  <si>
    <t xml:space="preserve">Volumul     </t>
  </si>
  <si>
    <t>Programe/ Subprograme</t>
  </si>
  <si>
    <t>Denumirea programului, subprogramului (direcţiei strategice)</t>
  </si>
  <si>
    <t>TOTAL</t>
  </si>
  <si>
    <t>Teme şi proiecte de transfer tehnologic efectuate în bază de concurs</t>
  </si>
  <si>
    <t>5007</t>
  </si>
  <si>
    <t>5807</t>
  </si>
  <si>
    <t>8007</t>
  </si>
  <si>
    <t>5107</t>
  </si>
  <si>
    <t>Infrastructuri de inovare</t>
  </si>
  <si>
    <t>Agenţia pentru cercetare şi dezvoltare</t>
  </si>
  <si>
    <t xml:space="preserve">Volumul alocaţiilor bugetare pentru pregătire a cadrelor prin postdoctorat, autorităţilor administrative centrale, instituţii şi activităţi din cadrul AŞM
 pe anul 2016 (Precizat)
</t>
  </si>
  <si>
    <t xml:space="preserve">      alocaţiilor  pentru sectoarele "Ştiinţă şi inovare" şi "Educaţie" ale organizaţiilor din cadrul AŞM pentru anul 2016 (Precizat)</t>
  </si>
  <si>
    <t>pentru sectorul "Ştiinţă și inovare" şi "Educaţie" (Precizat)</t>
  </si>
  <si>
    <t>Anexa nr.3</t>
  </si>
  <si>
    <t xml:space="preserve">Volumul alocaţiilor bugetare pentru organizaţiile din cadrul AŞM 
pentru proiecte ştiinţifice instituţionale (direcţii strategice) pe anul 2016 (Precizat)
</t>
  </si>
  <si>
    <t xml:space="preserve">   alocaţiilor bugetare  pe programe şi activităţi pentru proiectele de dezvoltare a infrastructurii de inovare şi proiecte de transfer tehnologic pe anul 2016 (Precizat) </t>
  </si>
  <si>
    <t>Anexa nr. 8</t>
  </si>
  <si>
    <t>Anexa nr.9</t>
  </si>
  <si>
    <t>Org1</t>
  </si>
  <si>
    <t>Denumirea Ministerului</t>
  </si>
  <si>
    <t>I</t>
  </si>
  <si>
    <t>Proiecte din cadrul concursului "Editarea monografiilor ştiinţifice (lucrări de valoare)"</t>
  </si>
  <si>
    <t>0212</t>
  </si>
  <si>
    <t>Ministerul Educaţiei</t>
  </si>
  <si>
    <t>0215</t>
  </si>
  <si>
    <t>Ministerul Sănătăţii</t>
  </si>
  <si>
    <t>II</t>
  </si>
  <si>
    <t>Proiecte din cadrul concursului "Organizarea manifestărilor ştiinţifice internaţionale"</t>
  </si>
  <si>
    <t>0213</t>
  </si>
  <si>
    <t>Ministerul Culturii</t>
  </si>
  <si>
    <t>III</t>
  </si>
  <si>
    <t>Teme si proiecte efectuate in baza programelor tehnico-stiintifice internationale</t>
  </si>
  <si>
    <t>0209</t>
  </si>
  <si>
    <t>Ministerul Agriculturii</t>
  </si>
  <si>
    <t xml:space="preserve"> cheltuielilor pentru proiectele finanțate din surse externe pentru organizațiile din cadrul AŞM pe anul 2016 (Precizat)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</si>
  <si>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5</t>
  </si>
  <si>
    <t>6</t>
  </si>
  <si>
    <t>7</t>
  </si>
  <si>
    <t>8</t>
  </si>
  <si>
    <t>11</t>
  </si>
  <si>
    <t>12</t>
  </si>
  <si>
    <t>13</t>
  </si>
  <si>
    <t>14</t>
  </si>
  <si>
    <t>15</t>
  </si>
  <si>
    <t>Institutul de Cercetari Juridice si Politice</t>
  </si>
  <si>
    <t>17</t>
  </si>
  <si>
    <t>I.P "Agentia pentru Cercetare si Dezvolatare</t>
  </si>
  <si>
    <t>Centrul pentru Finantarea Cercetarii Fundamentale si Aplicative</t>
  </si>
  <si>
    <t>18</t>
  </si>
  <si>
    <t>Institutul de Genetica,Fiziologie si Protectia plantelor</t>
  </si>
  <si>
    <t>Anexa nr. 6</t>
  </si>
  <si>
    <t>Anexa nr. 5</t>
  </si>
  <si>
    <t>Venituri speciale "Fondul econlogic"</t>
  </si>
  <si>
    <t>Donații voluntare pentru cheltuieli curente din surse interne pentru instituțiile bugetare (144114)</t>
  </si>
  <si>
    <t xml:space="preserve">Volumul veniturilor şi cheltuielilor a veniturilor colectate pentru organizaţiile din cadrul AŞM pe anul 2016 (Rectificat)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</si>
  <si>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 xml:space="preserve"> </t>
    </r>
    <r>
      <rPr>
        <b/>
        <sz val="16"/>
        <rFont val="Times New Roman"/>
        <family val="1"/>
        <charset val="204"/>
      </rPr>
      <t>Anexa nr.4</t>
    </r>
  </si>
  <si>
    <t xml:space="preserve">Tabel nr.1 la Anexa nr.4 </t>
  </si>
  <si>
    <t xml:space="preserve">Volumul  veniturilor  colectate de organizaţiile din cadrul AŞM pe anul 2016(Rectificat)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</si>
  <si>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16/02</t>
  </si>
  <si>
    <t>16/05</t>
  </si>
  <si>
    <t>16/06</t>
  </si>
  <si>
    <t>19/01</t>
  </si>
  <si>
    <t>19/07</t>
  </si>
  <si>
    <t>50/07</t>
  </si>
  <si>
    <t>51/07</t>
  </si>
  <si>
    <t>58/07</t>
  </si>
  <si>
    <t>08/07</t>
  </si>
  <si>
    <t>80/07</t>
  </si>
  <si>
    <t>88/06</t>
  </si>
  <si>
    <t xml:space="preserve">Volumul                                                                                                                                                                                     alocaţiilor bugetare redistribuite Ministerelor  de ramură  din bugetul AŞM pe anul 2016 (Precizat)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</si>
  <si>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IV</t>
  </si>
  <si>
    <t xml:space="preserve">Grantul UE Nr. 2014 / 346-992 </t>
  </si>
  <si>
    <t>REPARTIZAREA</t>
  </si>
  <si>
    <t>Nr.d/o</t>
  </si>
  <si>
    <t>Cercetări ştiinţifice Aplicate</t>
  </si>
  <si>
    <t>Finanţarea proiectelor de cercetare fundamentală şi aplicativă (instituţională)</t>
  </si>
  <si>
    <t>Finanţarea programelor de stat, transfer tehnologic, teme şi proiecte independente pentru tinerii savanţi, proiecte internaţionale, fondul de rezervă</t>
  </si>
  <si>
    <t>Cotizaţia de membru "Program-cadru-HORIZONT 2020", ALLEA, ICSU, Dubna.</t>
  </si>
  <si>
    <t xml:space="preserve">Servicii de suport pentru sfera ştiinţei şi inovării </t>
  </si>
  <si>
    <t>Politici şi management în domeniul cercetărilor ştiinţifice</t>
  </si>
  <si>
    <t>resurse generale</t>
  </si>
  <si>
    <t xml:space="preserve"> resurse colectate interne</t>
  </si>
  <si>
    <t>Proiecte finanţate din surse externe</t>
  </si>
  <si>
    <t>Total cercetare-inovare</t>
  </si>
  <si>
    <t xml:space="preserve">Cercetări ştiințifice Fundamentale </t>
  </si>
  <si>
    <t>Politici şi management în domeniul cercetărilor ştiințifice</t>
  </si>
  <si>
    <t xml:space="preserve">Total cheltuieli, inclusiv din: </t>
  </si>
  <si>
    <t>alocaţiilor pe activităţi pentru organizațiile din cadrul AȘM pentru anul 2016</t>
  </si>
  <si>
    <t>din cadrul AŞM pe anul 2016 (precizat)</t>
  </si>
  <si>
    <t>Biblioteca Științifică Centrală A. Lupan (Institut)</t>
  </si>
  <si>
    <t>Secţiile de ştiinţe şi filiala Bălţi</t>
  </si>
  <si>
    <t>Agenţia pentru Cercetare si Dezvoltare</t>
  </si>
  <si>
    <t xml:space="preserve">Agenția pentru Inovare și Transfer Tehnologic </t>
  </si>
  <si>
    <t>Premiul din Fondul de Rezervă a Guvernului</t>
  </si>
  <si>
    <t xml:space="preserve">Volumul </t>
  </si>
  <si>
    <t>Venituri colectate</t>
  </si>
  <si>
    <t>1901</t>
  </si>
  <si>
    <t>1907</t>
  </si>
  <si>
    <t>Total 1901</t>
  </si>
  <si>
    <t>Total 1907</t>
  </si>
  <si>
    <t>Total 1908</t>
  </si>
  <si>
    <r>
      <rPr>
        <b/>
        <i/>
        <sz val="12"/>
        <rFont val="Times New Roman"/>
        <family val="1"/>
        <charset val="204"/>
      </rPr>
      <t>Activitatea 00059 "Activităţi centralizate"</t>
    </r>
    <r>
      <rPr>
        <b/>
        <i/>
        <sz val="10"/>
        <rFont val="Times New Roman"/>
        <family val="1"/>
        <charset val="204"/>
      </rPr>
      <t>(Programul Cadru Orizont 2020, Programul Cadru 7, Fondul de rezervă a C.S.Ş.D.T., Consiliul International p/u Stiinta(ICSU)  si Federatia Europeana a Academiilor de Stiinte (ALLEA) – cota de membru, investiții capitale</t>
    </r>
  </si>
  <si>
    <t xml:space="preserve">Secţiile de deservire a imobililor inginereşti </t>
  </si>
  <si>
    <t>I.P. ”Agenția pentru Cercetare și Dezvoltare”</t>
  </si>
  <si>
    <t xml:space="preserve">Secţiile de ştiinţe </t>
  </si>
  <si>
    <t xml:space="preserve">cheltuielilor pentru pregătirea cadrelor prin postdoctorat, autorităţilor administrative centrale, instituţii şi activităţi din cadrul AŞM
 pe anul 2016 (Precizat)
</t>
  </si>
  <si>
    <t>-Ziua Independentiei 25 ani</t>
  </si>
  <si>
    <t>*Inclusiv Investiții Capitale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</si>
</sst>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indexed="8"/>
      <name val="Cambria"/>
      <family val="1"/>
      <charset val="204"/>
    </font>
    <font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sz val="14"/>
      <color indexed="12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mbria"/>
      <family val="1"/>
      <charset val="204"/>
    </font>
    <font>
      <i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1"/>
      <color indexed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33" fillId="0" borderId="0"/>
    <xf numFmtId="0" fontId="4" fillId="0" borderId="0"/>
    <xf numFmtId="0" fontId="13" fillId="0" borderId="0"/>
    <xf numFmtId="0" fontId="45" fillId="0" borderId="0"/>
  </cellStyleXfs>
  <cellXfs count="5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justify"/>
    </xf>
    <xf numFmtId="0" fontId="5" fillId="0" borderId="0" xfId="0" applyFont="1"/>
    <xf numFmtId="16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0" fillId="0" borderId="0" xfId="0" applyNumberFormat="1" applyFont="1"/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0" xfId="0" applyFont="1"/>
    <xf numFmtId="0" fontId="3" fillId="0" borderId="1" xfId="0" applyNumberFormat="1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justify"/>
    </xf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5" fillId="0" borderId="1" xfId="0" applyFont="1" applyBorder="1"/>
    <xf numFmtId="0" fontId="16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wrapText="1"/>
    </xf>
    <xf numFmtId="164" fontId="26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Fill="1"/>
    <xf numFmtId="164" fontId="16" fillId="0" borderId="0" xfId="0" applyNumberFormat="1" applyFont="1" applyFill="1" applyBorder="1" applyAlignment="1">
      <alignment wrapText="1"/>
    </xf>
    <xf numFmtId="0" fontId="16" fillId="0" borderId="0" xfId="0" applyFont="1"/>
    <xf numFmtId="0" fontId="22" fillId="0" borderId="6" xfId="0" applyFont="1" applyBorder="1"/>
    <xf numFmtId="164" fontId="22" fillId="0" borderId="6" xfId="0" applyNumberFormat="1" applyFont="1" applyBorder="1"/>
    <xf numFmtId="164" fontId="28" fillId="0" borderId="6" xfId="0" applyNumberFormat="1" applyFont="1" applyFill="1" applyBorder="1" applyAlignment="1">
      <alignment wrapText="1"/>
    </xf>
    <xf numFmtId="0" fontId="28" fillId="0" borderId="6" xfId="0" applyFont="1" applyBorder="1"/>
    <xf numFmtId="164" fontId="27" fillId="0" borderId="0" xfId="0" quotePrefix="1" applyNumberFormat="1" applyFont="1" applyFill="1" applyBorder="1" applyAlignment="1">
      <alignment wrapText="1"/>
    </xf>
    <xf numFmtId="164" fontId="18" fillId="0" borderId="0" xfId="0" applyNumberFormat="1" applyFont="1" applyFill="1" applyBorder="1" applyAlignment="1">
      <alignment wrapText="1"/>
    </xf>
    <xf numFmtId="0" fontId="17" fillId="0" borderId="0" xfId="1" applyFont="1" applyFill="1"/>
    <xf numFmtId="0" fontId="11" fillId="0" borderId="0" xfId="1" applyFont="1" applyFill="1"/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11" fillId="0" borderId="1" xfId="1" applyFont="1" applyFill="1" applyBorder="1" applyAlignment="1">
      <alignment horizontal="center" vertical="top" wrapText="1"/>
    </xf>
    <xf numFmtId="49" fontId="17" fillId="0" borderId="1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165" fontId="11" fillId="0" borderId="1" xfId="1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top" wrapText="1"/>
    </xf>
    <xf numFmtId="0" fontId="17" fillId="0" borderId="1" xfId="1" applyFont="1" applyFill="1" applyBorder="1"/>
    <xf numFmtId="164" fontId="17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165" fontId="30" fillId="0" borderId="1" xfId="1" applyNumberFormat="1" applyFont="1" applyFill="1" applyBorder="1" applyAlignment="1">
      <alignment horizontal="center" vertical="center" wrapText="1"/>
    </xf>
    <xf numFmtId="165" fontId="31" fillId="0" borderId="1" xfId="1" applyNumberFormat="1" applyFont="1" applyFill="1" applyBorder="1" applyAlignment="1">
      <alignment horizontal="center" vertical="center" wrapText="1"/>
    </xf>
    <xf numFmtId="0" fontId="32" fillId="0" borderId="0" xfId="1" applyFont="1" applyFill="1"/>
    <xf numFmtId="165" fontId="10" fillId="0" borderId="0" xfId="1" applyNumberFormat="1" applyFont="1" applyFill="1"/>
    <xf numFmtId="0" fontId="10" fillId="0" borderId="0" xfId="1" applyFont="1" applyFill="1"/>
    <xf numFmtId="0" fontId="17" fillId="0" borderId="0" xfId="2" applyFont="1" applyFill="1"/>
    <xf numFmtId="0" fontId="11" fillId="0" borderId="0" xfId="2" applyFont="1" applyFill="1"/>
    <xf numFmtId="0" fontId="34" fillId="0" borderId="0" xfId="2" applyFont="1" applyFill="1" applyAlignment="1">
      <alignment horizontal="right"/>
    </xf>
    <xf numFmtId="0" fontId="11" fillId="0" borderId="0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Alignment="1">
      <alignment horizontal="right"/>
    </xf>
    <xf numFmtId="49" fontId="34" fillId="0" borderId="1" xfId="2" applyNumberFormat="1" applyFont="1" applyBorder="1" applyAlignment="1">
      <alignment horizontal="center" vertical="top" wrapText="1"/>
    </xf>
    <xf numFmtId="0" fontId="34" fillId="0" borderId="1" xfId="2" applyFont="1" applyFill="1" applyBorder="1" applyAlignment="1">
      <alignment horizontal="center" vertical="top" wrapText="1"/>
    </xf>
    <xf numFmtId="49" fontId="34" fillId="2" borderId="1" xfId="2" applyNumberFormat="1" applyFont="1" applyFill="1" applyBorder="1" applyAlignment="1">
      <alignment horizontal="center" vertical="top" wrapText="1"/>
    </xf>
    <xf numFmtId="0" fontId="34" fillId="2" borderId="1" xfId="2" applyFont="1" applyFill="1" applyBorder="1" applyAlignment="1">
      <alignment horizontal="center" vertical="top" wrapText="1"/>
    </xf>
    <xf numFmtId="0" fontId="36" fillId="0" borderId="1" xfId="2" applyFont="1" applyBorder="1" applyAlignment="1">
      <alignment horizontal="center" vertical="top" wrapText="1"/>
    </xf>
    <xf numFmtId="0" fontId="36" fillId="0" borderId="1" xfId="2" applyFont="1" applyFill="1" applyBorder="1" applyAlignment="1">
      <alignment horizontal="center" vertical="top" wrapText="1"/>
    </xf>
    <xf numFmtId="0" fontId="36" fillId="2" borderId="1" xfId="2" applyFont="1" applyFill="1" applyBorder="1" applyAlignment="1">
      <alignment horizontal="center" vertical="top" wrapText="1"/>
    </xf>
    <xf numFmtId="0" fontId="37" fillId="0" borderId="8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 applyProtection="1">
      <alignment horizontal="center" vertical="center" wrapText="1"/>
    </xf>
    <xf numFmtId="49" fontId="35" fillId="0" borderId="1" xfId="2" applyNumberFormat="1" applyFont="1" applyBorder="1" applyAlignment="1">
      <alignment horizontal="center" vertical="center" wrapText="1"/>
    </xf>
    <xf numFmtId="49" fontId="35" fillId="0" borderId="1" xfId="2" applyNumberFormat="1" applyFont="1" applyBorder="1" applyAlignment="1">
      <alignment horizontal="center" vertical="top" wrapText="1"/>
    </xf>
    <xf numFmtId="0" fontId="37" fillId="0" borderId="1" xfId="2" applyFont="1" applyFill="1" applyBorder="1" applyAlignment="1">
      <alignment horizontal="center" vertical="center" wrapText="1"/>
    </xf>
    <xf numFmtId="0" fontId="37" fillId="0" borderId="9" xfId="2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vertical="center" wrapText="1"/>
    </xf>
    <xf numFmtId="0" fontId="39" fillId="0" borderId="1" xfId="2" applyFont="1" applyFill="1" applyBorder="1" applyAlignment="1">
      <alignment horizontal="right" vertical="top" wrapText="1"/>
    </xf>
    <xf numFmtId="164" fontId="35" fillId="0" borderId="1" xfId="2" applyNumberFormat="1" applyFont="1" applyFill="1" applyBorder="1" applyAlignment="1">
      <alignment horizontal="right" vertical="top" wrapText="1"/>
    </xf>
    <xf numFmtId="0" fontId="39" fillId="2" borderId="1" xfId="2" applyFont="1" applyFill="1" applyBorder="1" applyAlignment="1">
      <alignment horizontal="right" vertical="top" wrapText="1"/>
    </xf>
    <xf numFmtId="0" fontId="35" fillId="2" borderId="1" xfId="2" applyFont="1" applyFill="1" applyBorder="1" applyAlignment="1">
      <alignment horizontal="right" vertical="top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10" xfId="2" applyFont="1" applyFill="1" applyBorder="1" applyAlignment="1">
      <alignment horizontal="center" vertical="top" wrapText="1"/>
    </xf>
    <xf numFmtId="0" fontId="39" fillId="0" borderId="10" xfId="2" applyFont="1" applyFill="1" applyBorder="1" applyAlignment="1">
      <alignment horizontal="right" vertical="top" wrapText="1"/>
    </xf>
    <xf numFmtId="164" fontId="39" fillId="0" borderId="10" xfId="2" applyNumberFormat="1" applyFont="1" applyFill="1" applyBorder="1" applyAlignment="1">
      <alignment horizontal="right" vertical="top" wrapText="1"/>
    </xf>
    <xf numFmtId="164" fontId="35" fillId="0" borderId="10" xfId="2" applyNumberFormat="1" applyFont="1" applyFill="1" applyBorder="1" applyAlignment="1">
      <alignment horizontal="right" vertical="top" wrapText="1"/>
    </xf>
    <xf numFmtId="0" fontId="39" fillId="2" borderId="10" xfId="2" applyFont="1" applyFill="1" applyBorder="1" applyAlignment="1">
      <alignment horizontal="right" vertical="top" wrapText="1"/>
    </xf>
    <xf numFmtId="164" fontId="35" fillId="2" borderId="10" xfId="2" applyNumberFormat="1" applyFont="1" applyFill="1" applyBorder="1" applyAlignment="1">
      <alignment horizontal="right" vertical="top" wrapText="1"/>
    </xf>
    <xf numFmtId="0" fontId="16" fillId="0" borderId="11" xfId="2" applyFont="1" applyFill="1" applyBorder="1" applyAlignment="1">
      <alignment horizontal="center" vertical="top" wrapText="1"/>
    </xf>
    <xf numFmtId="164" fontId="35" fillId="0" borderId="12" xfId="2" applyNumberFormat="1" applyFont="1" applyFill="1" applyBorder="1" applyAlignment="1">
      <alignment horizontal="right" vertical="center" wrapText="1"/>
    </xf>
    <xf numFmtId="164" fontId="35" fillId="0" borderId="13" xfId="2" applyNumberFormat="1" applyFont="1" applyFill="1" applyBorder="1" applyAlignment="1">
      <alignment horizontal="right" vertical="center" wrapText="1"/>
    </xf>
    <xf numFmtId="164" fontId="35" fillId="0" borderId="11" xfId="2" applyNumberFormat="1" applyFont="1" applyFill="1" applyBorder="1" applyAlignment="1">
      <alignment horizontal="right" vertical="center" wrapText="1"/>
    </xf>
    <xf numFmtId="164" fontId="35" fillId="0" borderId="14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/>
    <xf numFmtId="0" fontId="11" fillId="0" borderId="15" xfId="2" applyFont="1" applyFill="1" applyBorder="1"/>
    <xf numFmtId="0" fontId="11" fillId="0" borderId="16" xfId="2" applyFont="1" applyFill="1" applyBorder="1" applyAlignment="1">
      <alignment vertical="top" wrapText="1"/>
    </xf>
    <xf numFmtId="164" fontId="39" fillId="0" borderId="16" xfId="2" applyNumberFormat="1" applyFont="1" applyFill="1" applyBorder="1" applyAlignment="1">
      <alignment horizontal="right" vertical="center" wrapText="1"/>
    </xf>
    <xf numFmtId="164" fontId="35" fillId="0" borderId="16" xfId="2" applyNumberFormat="1" applyFont="1" applyFill="1" applyBorder="1" applyAlignment="1">
      <alignment horizontal="right" vertical="center" wrapText="1"/>
    </xf>
    <xf numFmtId="164" fontId="39" fillId="2" borderId="16" xfId="2" applyNumberFormat="1" applyFont="1" applyFill="1" applyBorder="1" applyAlignment="1">
      <alignment horizontal="right" vertical="center" wrapText="1"/>
    </xf>
    <xf numFmtId="164" fontId="35" fillId="2" borderId="16" xfId="2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top" wrapText="1"/>
    </xf>
    <xf numFmtId="164" fontId="35" fillId="3" borderId="18" xfId="2" applyNumberFormat="1" applyFont="1" applyFill="1" applyBorder="1" applyAlignment="1">
      <alignment horizontal="right" vertical="center" wrapText="1"/>
    </xf>
    <xf numFmtId="164" fontId="35" fillId="3" borderId="17" xfId="2" applyNumberFormat="1" applyFont="1" applyFill="1" applyBorder="1" applyAlignment="1">
      <alignment horizontal="right" vertical="center" wrapText="1"/>
    </xf>
    <xf numFmtId="164" fontId="39" fillId="3" borderId="17" xfId="2" applyNumberFormat="1" applyFont="1" applyFill="1" applyBorder="1" applyAlignment="1">
      <alignment horizontal="right" vertical="center" wrapText="1"/>
    </xf>
    <xf numFmtId="0" fontId="17" fillId="3" borderId="0" xfId="2" applyFont="1" applyFill="1"/>
    <xf numFmtId="0" fontId="18" fillId="3" borderId="1" xfId="2" applyFont="1" applyFill="1" applyBorder="1" applyAlignment="1">
      <alignment vertical="top" wrapText="1"/>
    </xf>
    <xf numFmtId="164" fontId="35" fillId="3" borderId="1" xfId="2" applyNumberFormat="1" applyFont="1" applyFill="1" applyBorder="1" applyAlignment="1">
      <alignment horizontal="right" vertical="center" wrapText="1"/>
    </xf>
    <xf numFmtId="164" fontId="39" fillId="3" borderId="1" xfId="2" applyNumberFormat="1" applyFont="1" applyFill="1" applyBorder="1" applyAlignment="1">
      <alignment horizontal="right" vertical="center" wrapText="1"/>
    </xf>
    <xf numFmtId="164" fontId="18" fillId="3" borderId="1" xfId="2" applyNumberFormat="1" applyFont="1" applyFill="1" applyBorder="1" applyAlignment="1">
      <alignment horizontal="right" vertical="center" wrapText="1"/>
    </xf>
    <xf numFmtId="164" fontId="16" fillId="3" borderId="1" xfId="2" applyNumberFormat="1" applyFont="1" applyFill="1" applyBorder="1" applyAlignment="1">
      <alignment horizontal="right" vertical="center" wrapText="1"/>
    </xf>
    <xf numFmtId="0" fontId="18" fillId="3" borderId="0" xfId="2" applyFont="1" applyFill="1"/>
    <xf numFmtId="0" fontId="18" fillId="3" borderId="1" xfId="2" applyFont="1" applyFill="1" applyBorder="1" applyAlignment="1">
      <alignment horizontal="right" vertical="center"/>
    </xf>
    <xf numFmtId="0" fontId="16" fillId="3" borderId="1" xfId="2" applyFont="1" applyFill="1" applyBorder="1" applyAlignment="1">
      <alignment horizontal="left" vertical="top" wrapText="1"/>
    </xf>
    <xf numFmtId="0" fontId="18" fillId="3" borderId="1" xfId="2" applyFont="1" applyFill="1" applyBorder="1"/>
    <xf numFmtId="164" fontId="17" fillId="4" borderId="16" xfId="2" applyNumberFormat="1" applyFont="1" applyFill="1" applyBorder="1" applyAlignment="1">
      <alignment vertical="center" wrapText="1"/>
    </xf>
    <xf numFmtId="164" fontId="35" fillId="4" borderId="19" xfId="2" applyNumberFormat="1" applyFont="1" applyFill="1" applyBorder="1" applyAlignment="1">
      <alignment horizontal="right" vertical="center" wrapText="1"/>
    </xf>
    <xf numFmtId="0" fontId="39" fillId="4" borderId="16" xfId="2" applyFont="1" applyFill="1" applyBorder="1" applyAlignment="1">
      <alignment horizontal="right" vertical="top" wrapText="1"/>
    </xf>
    <xf numFmtId="164" fontId="35" fillId="4" borderId="16" xfId="2" applyNumberFormat="1" applyFont="1" applyFill="1" applyBorder="1" applyAlignment="1">
      <alignment horizontal="right" vertical="center" wrapText="1"/>
    </xf>
    <xf numFmtId="164" fontId="35" fillId="4" borderId="16" xfId="2" applyNumberFormat="1" applyFont="1" applyFill="1" applyBorder="1" applyAlignment="1">
      <alignment horizontal="right" vertical="top" wrapText="1"/>
    </xf>
    <xf numFmtId="164" fontId="17" fillId="4" borderId="1" xfId="2" applyNumberFormat="1" applyFont="1" applyFill="1" applyBorder="1" applyAlignment="1">
      <alignment vertical="center" wrapText="1"/>
    </xf>
    <xf numFmtId="164" fontId="35" fillId="4" borderId="12" xfId="2" applyNumberFormat="1" applyFont="1" applyFill="1" applyBorder="1" applyAlignment="1">
      <alignment horizontal="right" vertical="center" wrapText="1"/>
    </xf>
    <xf numFmtId="0" fontId="39" fillId="4" borderId="1" xfId="2" applyFont="1" applyFill="1" applyBorder="1" applyAlignment="1">
      <alignment horizontal="right" vertical="top" wrapText="1"/>
    </xf>
    <xf numFmtId="164" fontId="35" fillId="4" borderId="1" xfId="2" applyNumberFormat="1" applyFont="1" applyFill="1" applyBorder="1" applyAlignment="1">
      <alignment horizontal="right" vertical="center" wrapText="1"/>
    </xf>
    <xf numFmtId="164" fontId="35" fillId="4" borderId="1" xfId="2" applyNumberFormat="1" applyFont="1" applyFill="1" applyBorder="1" applyAlignment="1">
      <alignment horizontal="right" vertical="top" wrapText="1"/>
    </xf>
    <xf numFmtId="0" fontId="32" fillId="4" borderId="0" xfId="2" applyFont="1" applyFill="1"/>
    <xf numFmtId="0" fontId="32" fillId="0" borderId="0" xfId="2" applyFont="1" applyFill="1"/>
    <xf numFmtId="165" fontId="11" fillId="0" borderId="0" xfId="2" applyNumberFormat="1" applyFont="1" applyFill="1"/>
    <xf numFmtId="165" fontId="10" fillId="0" borderId="0" xfId="2" applyNumberFormat="1" applyFont="1" applyFill="1"/>
    <xf numFmtId="0" fontId="11" fillId="0" borderId="0" xfId="2" applyFont="1"/>
    <xf numFmtId="0" fontId="17" fillId="0" borderId="0" xfId="1" applyFont="1" applyFill="1" applyAlignment="1">
      <alignment horizontal="right" vertical="center"/>
    </xf>
    <xf numFmtId="0" fontId="11" fillId="0" borderId="0" xfId="1" applyFont="1" applyBorder="1" applyAlignment="1">
      <alignment vertical="justify" wrapText="1"/>
    </xf>
    <xf numFmtId="0" fontId="17" fillId="0" borderId="0" xfId="1" applyFont="1" applyFill="1" applyBorder="1"/>
    <xf numFmtId="0" fontId="11" fillId="0" borderId="0" xfId="1" applyFont="1" applyFill="1" applyBorder="1" applyAlignment="1">
      <alignment vertical="top" wrapTex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49" fontId="11" fillId="0" borderId="1" xfId="1" applyNumberFormat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right" vertical="center"/>
    </xf>
    <xf numFmtId="165" fontId="17" fillId="0" borderId="1" xfId="1" applyNumberFormat="1" applyFont="1" applyFill="1" applyBorder="1" applyAlignment="1">
      <alignment horizontal="center" vertical="top" wrapText="1"/>
    </xf>
    <xf numFmtId="164" fontId="17" fillId="0" borderId="1" xfId="1" applyNumberFormat="1" applyFont="1" applyFill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/>
    </xf>
    <xf numFmtId="0" fontId="41" fillId="0" borderId="0" xfId="2" applyFont="1"/>
    <xf numFmtId="0" fontId="15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41" fillId="0" borderId="0" xfId="2" applyFont="1" applyAlignment="1"/>
    <xf numFmtId="0" fontId="32" fillId="2" borderId="0" xfId="2" applyFont="1" applyFill="1"/>
    <xf numFmtId="0" fontId="41" fillId="0" borderId="21" xfId="2" applyFont="1" applyBorder="1"/>
    <xf numFmtId="0" fontId="39" fillId="2" borderId="24" xfId="2" applyFont="1" applyFill="1" applyBorder="1" applyAlignment="1">
      <alignment horizontal="center"/>
    </xf>
    <xf numFmtId="0" fontId="24" fillId="0" borderId="21" xfId="2" applyFont="1" applyBorder="1" applyAlignment="1">
      <alignment vertical="center" wrapText="1"/>
    </xf>
    <xf numFmtId="0" fontId="24" fillId="0" borderId="0" xfId="2" applyFont="1" applyBorder="1" applyAlignment="1">
      <alignment vertical="center" wrapText="1"/>
    </xf>
    <xf numFmtId="0" fontId="11" fillId="0" borderId="0" xfId="2" applyFont="1" applyBorder="1" applyAlignment="1">
      <alignment horizontal="center" vertical="center"/>
    </xf>
    <xf numFmtId="0" fontId="42" fillId="0" borderId="0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43" fillId="0" borderId="0" xfId="2" applyFont="1" applyBorder="1" applyAlignment="1">
      <alignment horizontal="right"/>
    </xf>
    <xf numFmtId="0" fontId="24" fillId="0" borderId="1" xfId="2" applyFont="1" applyBorder="1" applyAlignment="1">
      <alignment vertical="center" wrapText="1"/>
    </xf>
    <xf numFmtId="2" fontId="24" fillId="0" borderId="1" xfId="2" applyNumberFormat="1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164" fontId="41" fillId="0" borderId="0" xfId="2" applyNumberFormat="1" applyFont="1"/>
    <xf numFmtId="0" fontId="17" fillId="2" borderId="1" xfId="2" applyFont="1" applyFill="1" applyBorder="1" applyAlignment="1">
      <alignment vertical="top" wrapText="1"/>
    </xf>
    <xf numFmtId="0" fontId="41" fillId="0" borderId="1" xfId="2" applyFont="1" applyBorder="1"/>
    <xf numFmtId="49" fontId="41" fillId="0" borderId="1" xfId="2" applyNumberFormat="1" applyFont="1" applyBorder="1" applyAlignment="1">
      <alignment horizontal="center" vertical="center"/>
    </xf>
    <xf numFmtId="2" fontId="41" fillId="0" borderId="1" xfId="2" applyNumberFormat="1" applyFont="1" applyBorder="1" applyAlignment="1">
      <alignment horizontal="center" vertical="center"/>
    </xf>
    <xf numFmtId="2" fontId="41" fillId="2" borderId="1" xfId="2" applyNumberFormat="1" applyFont="1" applyFill="1" applyBorder="1" applyAlignment="1">
      <alignment horizontal="center" vertical="center"/>
    </xf>
    <xf numFmtId="0" fontId="44" fillId="2" borderId="1" xfId="2" applyFont="1" applyFill="1" applyBorder="1" applyAlignment="1">
      <alignment vertical="top" wrapText="1"/>
    </xf>
    <xf numFmtId="0" fontId="11" fillId="0" borderId="1" xfId="2" applyFont="1" applyBorder="1" applyAlignment="1">
      <alignment horizontal="left" vertical="top" wrapText="1"/>
    </xf>
    <xf numFmtId="49" fontId="24" fillId="0" borderId="1" xfId="2" applyNumberFormat="1" applyFont="1" applyBorder="1" applyAlignment="1">
      <alignment horizontal="center" vertical="center"/>
    </xf>
    <xf numFmtId="2" fontId="24" fillId="0" borderId="1" xfId="2" applyNumberFormat="1" applyFont="1" applyBorder="1" applyAlignment="1">
      <alignment horizontal="center" vertical="center"/>
    </xf>
    <xf numFmtId="0" fontId="17" fillId="0" borderId="1" xfId="3" applyFont="1" applyFill="1" applyBorder="1" applyAlignment="1">
      <alignment vertical="top" wrapText="1"/>
    </xf>
    <xf numFmtId="49" fontId="17" fillId="0" borderId="1" xfId="2" applyNumberFormat="1" applyFont="1" applyBorder="1" applyAlignment="1">
      <alignment horizontal="center"/>
    </xf>
    <xf numFmtId="0" fontId="17" fillId="0" borderId="1" xfId="2" applyNumberFormat="1" applyFont="1" applyBorder="1" applyAlignment="1">
      <alignment horizontal="center"/>
    </xf>
    <xf numFmtId="49" fontId="17" fillId="0" borderId="1" xfId="2" applyNumberFormat="1" applyFont="1" applyBorder="1" applyAlignment="1">
      <alignment horizontal="center" vertical="center"/>
    </xf>
    <xf numFmtId="2" fontId="41" fillId="0" borderId="0" xfId="2" applyNumberFormat="1" applyFont="1"/>
    <xf numFmtId="0" fontId="16" fillId="0" borderId="0" xfId="2" applyFont="1"/>
    <xf numFmtId="0" fontId="13" fillId="0" borderId="0" xfId="4"/>
    <xf numFmtId="0" fontId="12" fillId="0" borderId="0" xfId="4" applyFont="1" applyFill="1" applyAlignment="1">
      <alignment vertical="top"/>
    </xf>
    <xf numFmtId="0" fontId="45" fillId="0" borderId="0" xfId="5"/>
    <xf numFmtId="0" fontId="11" fillId="0" borderId="0" xfId="4" applyFont="1" applyFill="1" applyBorder="1" applyAlignment="1">
      <alignment horizontal="center" wrapText="1"/>
    </xf>
    <xf numFmtId="0" fontId="11" fillId="0" borderId="0" xfId="4" applyFont="1" applyFill="1" applyBorder="1" applyAlignment="1">
      <alignment horizontal="center"/>
    </xf>
    <xf numFmtId="0" fontId="12" fillId="0" borderId="6" xfId="4" applyFont="1" applyFill="1" applyBorder="1" applyAlignment="1"/>
    <xf numFmtId="0" fontId="12" fillId="0" borderId="6" xfId="4" applyFont="1" applyFill="1" applyBorder="1" applyAlignment="1">
      <alignment horizontal="right"/>
    </xf>
    <xf numFmtId="0" fontId="45" fillId="0" borderId="5" xfId="5" applyBorder="1"/>
    <xf numFmtId="0" fontId="45" fillId="0" borderId="15" xfId="5" applyBorder="1"/>
    <xf numFmtId="0" fontId="45" fillId="0" borderId="0" xfId="5" applyBorder="1"/>
    <xf numFmtId="49" fontId="17" fillId="0" borderId="1" xfId="4" applyNumberFormat="1" applyFont="1" applyFill="1" applyBorder="1" applyAlignment="1">
      <alignment horizontal="center" vertical="top" wrapText="1"/>
    </xf>
    <xf numFmtId="49" fontId="17" fillId="0" borderId="7" xfId="4" applyNumberFormat="1" applyFont="1" applyFill="1" applyBorder="1" applyAlignment="1">
      <alignment horizontal="center" vertical="top" wrapText="1"/>
    </xf>
    <xf numFmtId="49" fontId="17" fillId="0" borderId="15" xfId="4" applyNumberFormat="1" applyFont="1" applyFill="1" applyBorder="1" applyAlignment="1">
      <alignment vertical="top" wrapText="1"/>
    </xf>
    <xf numFmtId="49" fontId="17" fillId="0" borderId="0" xfId="4" applyNumberFormat="1" applyFont="1" applyFill="1" applyBorder="1" applyAlignment="1">
      <alignment vertical="top" wrapText="1"/>
    </xf>
    <xf numFmtId="0" fontId="11" fillId="0" borderId="1" xfId="4" applyFont="1" applyFill="1" applyBorder="1" applyAlignment="1">
      <alignment horizontal="center" vertical="top" wrapText="1"/>
    </xf>
    <xf numFmtId="0" fontId="11" fillId="0" borderId="7" xfId="4" applyFont="1" applyFill="1" applyBorder="1" applyAlignment="1">
      <alignment vertical="top" wrapText="1"/>
    </xf>
    <xf numFmtId="0" fontId="11" fillId="0" borderId="15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top" wrapText="1"/>
    </xf>
    <xf numFmtId="0" fontId="11" fillId="0" borderId="1" xfId="4" applyFont="1" applyFill="1" applyBorder="1" applyAlignment="1">
      <alignment horizontal="left" vertical="center" wrapText="1"/>
    </xf>
    <xf numFmtId="165" fontId="11" fillId="0" borderId="1" xfId="4" applyNumberFormat="1" applyFont="1" applyFill="1" applyBorder="1" applyAlignment="1">
      <alignment horizontal="center" vertical="top" wrapText="1"/>
    </xf>
    <xf numFmtId="0" fontId="12" fillId="0" borderId="1" xfId="4" applyFont="1" applyFill="1" applyBorder="1" applyAlignment="1">
      <alignment horizontal="left" vertical="top" wrapText="1"/>
    </xf>
    <xf numFmtId="165" fontId="12" fillId="0" borderId="1" xfId="4" applyNumberFormat="1" applyFont="1" applyFill="1" applyBorder="1" applyAlignment="1">
      <alignment horizontal="center" wrapText="1"/>
    </xf>
    <xf numFmtId="0" fontId="11" fillId="0" borderId="1" xfId="4" applyFont="1" applyFill="1" applyBorder="1" applyAlignment="1">
      <alignment horizontal="center" wrapText="1"/>
    </xf>
    <xf numFmtId="165" fontId="17" fillId="0" borderId="7" xfId="4" applyNumberFormat="1" applyFont="1" applyFill="1" applyBorder="1" applyAlignment="1">
      <alignment wrapText="1"/>
    </xf>
    <xf numFmtId="0" fontId="45" fillId="0" borderId="1" xfId="5" applyBorder="1"/>
    <xf numFmtId="0" fontId="17" fillId="0" borderId="1" xfId="4" applyFont="1" applyFill="1" applyBorder="1" applyAlignment="1">
      <alignment vertical="top" wrapText="1"/>
    </xf>
    <xf numFmtId="165" fontId="17" fillId="0" borderId="1" xfId="4" applyNumberFormat="1" applyFont="1" applyFill="1" applyBorder="1" applyAlignment="1">
      <alignment horizontal="center" wrapText="1"/>
    </xf>
    <xf numFmtId="0" fontId="2" fillId="0" borderId="1" xfId="4" applyFont="1" applyFill="1" applyBorder="1" applyAlignment="1">
      <alignment vertical="top" wrapText="1"/>
    </xf>
    <xf numFmtId="165" fontId="12" fillId="0" borderId="1" xfId="4" applyNumberFormat="1" applyFont="1" applyFill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center" vertical="center" wrapText="1"/>
    </xf>
    <xf numFmtId="165" fontId="12" fillId="0" borderId="7" xfId="4" applyNumberFormat="1" applyFont="1" applyFill="1" applyBorder="1" applyAlignment="1">
      <alignment vertical="center" wrapText="1"/>
    </xf>
    <xf numFmtId="0" fontId="13" fillId="0" borderId="1" xfId="4" applyBorder="1" applyAlignment="1"/>
    <xf numFmtId="0" fontId="12" fillId="0" borderId="1" xfId="4" applyFont="1" applyFill="1" applyBorder="1" applyAlignment="1">
      <alignment vertical="top" wrapText="1"/>
    </xf>
    <xf numFmtId="165" fontId="11" fillId="0" borderId="1" xfId="4" applyNumberFormat="1" applyFont="1" applyFill="1" applyBorder="1" applyAlignment="1">
      <alignment horizontal="center" wrapText="1"/>
    </xf>
    <xf numFmtId="165" fontId="30" fillId="0" borderId="1" xfId="4" applyNumberFormat="1" applyFont="1" applyFill="1" applyBorder="1" applyAlignment="1">
      <alignment horizontal="center" wrapText="1"/>
    </xf>
    <xf numFmtId="165" fontId="12" fillId="0" borderId="7" xfId="4" applyNumberFormat="1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45" fillId="0" borderId="1" xfId="5" applyBorder="1" applyAlignment="1"/>
    <xf numFmtId="0" fontId="17" fillId="0" borderId="1" xfId="5" applyFont="1" applyFill="1" applyBorder="1" applyAlignment="1">
      <alignment horizontal="left" vertical="top" wrapText="1"/>
    </xf>
    <xf numFmtId="165" fontId="11" fillId="0" borderId="7" xfId="4" applyNumberFormat="1" applyFont="1" applyFill="1" applyBorder="1" applyAlignment="1">
      <alignment wrapText="1"/>
    </xf>
    <xf numFmtId="0" fontId="32" fillId="0" borderId="0" xfId="4" applyFont="1" applyFill="1"/>
    <xf numFmtId="165" fontId="11" fillId="0" borderId="0" xfId="4" applyNumberFormat="1" applyFont="1" applyFill="1"/>
    <xf numFmtId="165" fontId="10" fillId="0" borderId="0" xfId="4" applyNumberFormat="1" applyFont="1" applyFill="1"/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46" fillId="0" borderId="0" xfId="0" applyFont="1" applyBorder="1" applyAlignment="1">
      <alignment horizontal="right"/>
    </xf>
    <xf numFmtId="0" fontId="46" fillId="0" borderId="1" xfId="0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Fill="1" applyAlignment="1">
      <alignment horizontal="right"/>
    </xf>
    <xf numFmtId="0" fontId="11" fillId="0" borderId="1" xfId="1" applyFont="1" applyFill="1" applyBorder="1" applyAlignment="1">
      <alignment horizontal="center" vertical="top" wrapText="1"/>
    </xf>
    <xf numFmtId="0" fontId="11" fillId="0" borderId="0" xfId="1" applyFont="1" applyFill="1" applyAlignment="1">
      <alignment horizontal="right"/>
    </xf>
    <xf numFmtId="0" fontId="29" fillId="0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center" vertical="justify" wrapText="1"/>
    </xf>
    <xf numFmtId="0" fontId="11" fillId="0" borderId="1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/>
    </xf>
    <xf numFmtId="0" fontId="11" fillId="0" borderId="1" xfId="1" applyFont="1" applyFill="1" applyBorder="1" applyAlignment="1">
      <alignment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44" fillId="0" borderId="36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center" vertical="center" wrapText="1"/>
    </xf>
    <xf numFmtId="0" fontId="44" fillId="0" borderId="37" xfId="1" applyFont="1" applyFill="1" applyBorder="1" applyAlignment="1">
      <alignment horizontal="center" vertical="center" wrapText="1"/>
    </xf>
    <xf numFmtId="0" fontId="17" fillId="0" borderId="36" xfId="1" applyFont="1" applyFill="1" applyBorder="1"/>
    <xf numFmtId="0" fontId="11" fillId="0" borderId="37" xfId="1" applyFont="1" applyFill="1" applyBorder="1" applyAlignment="1">
      <alignment horizontal="center" vertical="top" wrapText="1"/>
    </xf>
    <xf numFmtId="165" fontId="16" fillId="0" borderId="1" xfId="1" applyNumberFormat="1" applyFont="1" applyFill="1" applyBorder="1" applyAlignment="1">
      <alignment horizontal="right" vertical="top" wrapText="1"/>
    </xf>
    <xf numFmtId="165" fontId="16" fillId="0" borderId="37" xfId="1" applyNumberFormat="1" applyFont="1" applyFill="1" applyBorder="1" applyAlignment="1">
      <alignment horizontal="right" vertical="top" wrapText="1"/>
    </xf>
    <xf numFmtId="49" fontId="17" fillId="0" borderId="36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horizontal="right"/>
    </xf>
    <xf numFmtId="165" fontId="18" fillId="0" borderId="37" xfId="1" applyNumberFormat="1" applyFont="1" applyFill="1" applyBorder="1" applyAlignment="1">
      <alignment horizontal="right" vertical="center" wrapText="1"/>
    </xf>
    <xf numFmtId="165" fontId="17" fillId="0" borderId="1" xfId="1" applyNumberFormat="1" applyFont="1" applyFill="1" applyBorder="1" applyAlignment="1">
      <alignment horizontal="right" vertical="center" wrapText="1"/>
    </xf>
    <xf numFmtId="49" fontId="17" fillId="0" borderId="38" xfId="1" applyNumberFormat="1" applyFont="1" applyFill="1" applyBorder="1" applyAlignment="1">
      <alignment horizontal="center" vertical="center"/>
    </xf>
    <xf numFmtId="165" fontId="16" fillId="0" borderId="39" xfId="1" applyNumberFormat="1" applyFont="1" applyFill="1" applyBorder="1" applyAlignment="1">
      <alignment horizontal="right" vertical="center" wrapText="1"/>
    </xf>
    <xf numFmtId="165" fontId="18" fillId="0" borderId="39" xfId="1" applyNumberFormat="1" applyFont="1" applyFill="1" applyBorder="1" applyAlignment="1">
      <alignment horizontal="right" vertical="center" wrapText="1"/>
    </xf>
    <xf numFmtId="0" fontId="18" fillId="0" borderId="39" xfId="1" applyFont="1" applyFill="1" applyBorder="1" applyAlignment="1">
      <alignment horizontal="right"/>
    </xf>
    <xf numFmtId="0" fontId="17" fillId="0" borderId="1" xfId="1" applyFont="1" applyFill="1" applyBorder="1" applyAlignment="1">
      <alignment horizontal="left" wrapText="1"/>
    </xf>
    <xf numFmtId="49" fontId="17" fillId="0" borderId="1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 applyAlignment="1">
      <alignment vertical="center" wrapText="1"/>
    </xf>
    <xf numFmtId="0" fontId="32" fillId="0" borderId="0" xfId="1" applyFont="1" applyFill="1" applyAlignment="1">
      <alignment horizontal="right" vertical="center"/>
    </xf>
    <xf numFmtId="0" fontId="11" fillId="0" borderId="0" xfId="1" applyFont="1"/>
    <xf numFmtId="0" fontId="17" fillId="0" borderId="0" xfId="1" applyFont="1" applyFill="1" applyAlignment="1">
      <alignment horizontal="center"/>
    </xf>
    <xf numFmtId="0" fontId="35" fillId="0" borderId="0" xfId="2" applyFont="1" applyFill="1"/>
    <xf numFmtId="0" fontId="11" fillId="0" borderId="21" xfId="2" applyFont="1" applyFill="1" applyBorder="1" applyAlignment="1">
      <alignment horizontal="center"/>
    </xf>
    <xf numFmtId="0" fontId="17" fillId="0" borderId="21" xfId="2" applyFont="1" applyFill="1" applyBorder="1"/>
    <xf numFmtId="49" fontId="34" fillId="0" borderId="37" xfId="2" applyNumberFormat="1" applyFont="1" applyBorder="1" applyAlignment="1">
      <alignment horizontal="center" vertical="top" wrapText="1"/>
    </xf>
    <xf numFmtId="0" fontId="36" fillId="0" borderId="37" xfId="2" applyFont="1" applyBorder="1" applyAlignment="1">
      <alignment horizontal="center" vertical="top" wrapText="1"/>
    </xf>
    <xf numFmtId="49" fontId="51" fillId="0" borderId="1" xfId="2" applyNumberFormat="1" applyFont="1" applyFill="1" applyBorder="1" applyAlignment="1">
      <alignment horizontal="center" vertical="center" wrapText="1"/>
    </xf>
    <xf numFmtId="49" fontId="52" fillId="0" borderId="1" xfId="2" applyNumberFormat="1" applyFont="1" applyFill="1" applyBorder="1" applyAlignment="1" applyProtection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53" fillId="0" borderId="1" xfId="2" applyFont="1" applyFill="1" applyBorder="1" applyAlignment="1" applyProtection="1">
      <alignment horizontal="center" vertical="center" wrapText="1"/>
    </xf>
    <xf numFmtId="49" fontId="53" fillId="0" borderId="1" xfId="2" applyNumberFormat="1" applyFont="1" applyFill="1" applyBorder="1" applyAlignment="1" applyProtection="1">
      <alignment horizontal="center" vertical="center" wrapText="1"/>
    </xf>
    <xf numFmtId="0" fontId="54" fillId="0" borderId="1" xfId="2" applyFont="1" applyFill="1" applyBorder="1" applyAlignment="1">
      <alignment horizontal="center" vertical="center" wrapText="1"/>
    </xf>
    <xf numFmtId="49" fontId="35" fillId="0" borderId="37" xfId="2" applyNumberFormat="1" applyFont="1" applyBorder="1" applyAlignment="1">
      <alignment horizontal="center" vertical="center" wrapText="1"/>
    </xf>
    <xf numFmtId="0" fontId="34" fillId="0" borderId="38" xfId="2" applyFont="1" applyFill="1" applyBorder="1" applyAlignment="1">
      <alignment vertical="center" wrapText="1"/>
    </xf>
    <xf numFmtId="0" fontId="39" fillId="0" borderId="39" xfId="2" applyFont="1" applyFill="1" applyBorder="1" applyAlignment="1">
      <alignment horizontal="right" vertical="top" wrapText="1"/>
    </xf>
    <xf numFmtId="164" fontId="35" fillId="0" borderId="39" xfId="2" applyNumberFormat="1" applyFont="1" applyFill="1" applyBorder="1" applyAlignment="1">
      <alignment horizontal="right" vertical="top" wrapText="1"/>
    </xf>
    <xf numFmtId="0" fontId="39" fillId="2" borderId="39" xfId="2" applyFont="1" applyFill="1" applyBorder="1" applyAlignment="1">
      <alignment horizontal="right" vertical="top" wrapText="1"/>
    </xf>
    <xf numFmtId="0" fontId="35" fillId="2" borderId="39" xfId="2" applyFont="1" applyFill="1" applyBorder="1" applyAlignment="1">
      <alignment horizontal="right" vertical="top" wrapText="1"/>
    </xf>
    <xf numFmtId="0" fontId="39" fillId="0" borderId="40" xfId="2" applyFont="1" applyFill="1" applyBorder="1" applyAlignment="1">
      <alignment horizontal="right" vertical="top" wrapText="1"/>
    </xf>
    <xf numFmtId="0" fontId="11" fillId="0" borderId="41" xfId="2" applyFont="1" applyFill="1" applyBorder="1" applyAlignment="1">
      <alignment horizontal="center" vertical="top" wrapText="1"/>
    </xf>
    <xf numFmtId="0" fontId="11" fillId="0" borderId="39" xfId="2" applyFont="1" applyFill="1" applyBorder="1" applyAlignment="1">
      <alignment horizontal="center" vertical="top" wrapText="1"/>
    </xf>
    <xf numFmtId="0" fontId="11" fillId="0" borderId="19" xfId="2" applyFont="1" applyFill="1" applyBorder="1" applyAlignment="1">
      <alignment horizontal="center" vertical="top" wrapText="1"/>
    </xf>
    <xf numFmtId="0" fontId="11" fillId="0" borderId="42" xfId="2" applyFont="1" applyFill="1" applyBorder="1" applyAlignment="1">
      <alignment horizontal="center" vertical="top" wrapText="1"/>
    </xf>
    <xf numFmtId="0" fontId="11" fillId="0" borderId="43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39" fillId="0" borderId="17" xfId="2" applyFont="1" applyFill="1" applyBorder="1" applyAlignment="1">
      <alignment horizontal="right" vertical="top" wrapText="1"/>
    </xf>
    <xf numFmtId="164" fontId="39" fillId="0" borderId="17" xfId="2" applyNumberFormat="1" applyFont="1" applyFill="1" applyBorder="1" applyAlignment="1">
      <alignment horizontal="right" vertical="top" wrapText="1"/>
    </xf>
    <xf numFmtId="164" fontId="35" fillId="0" borderId="17" xfId="2" applyNumberFormat="1" applyFont="1" applyFill="1" applyBorder="1" applyAlignment="1">
      <alignment horizontal="right" vertical="top" wrapText="1"/>
    </xf>
    <xf numFmtId="0" fontId="39" fillId="2" borderId="17" xfId="2" applyFont="1" applyFill="1" applyBorder="1" applyAlignment="1">
      <alignment horizontal="right" vertical="top" wrapText="1"/>
    </xf>
    <xf numFmtId="164" fontId="35" fillId="2" borderId="17" xfId="2" applyNumberFormat="1" applyFont="1" applyFill="1" applyBorder="1" applyAlignment="1">
      <alignment horizontal="right" vertical="top" wrapText="1"/>
    </xf>
    <xf numFmtId="0" fontId="39" fillId="0" borderId="16" xfId="2" applyFont="1" applyFill="1" applyBorder="1" applyAlignment="1">
      <alignment horizontal="right" vertical="top" wrapText="1"/>
    </xf>
    <xf numFmtId="0" fontId="39" fillId="0" borderId="44" xfId="2" applyFont="1" applyFill="1" applyBorder="1" applyAlignment="1">
      <alignment horizontal="right" vertical="top" wrapText="1"/>
    </xf>
    <xf numFmtId="164" fontId="35" fillId="0" borderId="1" xfId="2" applyNumberFormat="1" applyFont="1" applyFill="1" applyBorder="1" applyAlignment="1">
      <alignment horizontal="right" vertical="center" wrapText="1"/>
    </xf>
    <xf numFmtId="164" fontId="35" fillId="0" borderId="37" xfId="2" applyNumberFormat="1" applyFont="1" applyFill="1" applyBorder="1" applyAlignment="1">
      <alignment horizontal="right" vertical="center" wrapText="1"/>
    </xf>
    <xf numFmtId="0" fontId="11" fillId="0" borderId="45" xfId="2" applyFont="1" applyFill="1" applyBorder="1" applyAlignment="1">
      <alignment vertical="top" wrapText="1"/>
    </xf>
    <xf numFmtId="164" fontId="39" fillId="0" borderId="46" xfId="2" applyNumberFormat="1" applyFont="1" applyFill="1" applyBorder="1" applyAlignment="1">
      <alignment horizontal="right" vertical="center" wrapText="1"/>
    </xf>
    <xf numFmtId="0" fontId="11" fillId="3" borderId="43" xfId="2" applyFont="1" applyFill="1" applyBorder="1" applyAlignment="1">
      <alignment horizontal="left" vertical="center" wrapText="1"/>
    </xf>
    <xf numFmtId="164" fontId="35" fillId="3" borderId="44" xfId="2" applyNumberFormat="1" applyFont="1" applyFill="1" applyBorder="1" applyAlignment="1">
      <alignment horizontal="right" vertical="center" wrapText="1"/>
    </xf>
    <xf numFmtId="49" fontId="16" fillId="4" borderId="36" xfId="2" applyNumberFormat="1" applyFont="1" applyFill="1" applyBorder="1" applyAlignment="1">
      <alignment horizontal="center" vertical="center" wrapText="1"/>
    </xf>
    <xf numFmtId="164" fontId="39" fillId="3" borderId="37" xfId="2" applyNumberFormat="1" applyFont="1" applyFill="1" applyBorder="1" applyAlignment="1">
      <alignment horizontal="right" vertical="center" wrapText="1"/>
    </xf>
    <xf numFmtId="0" fontId="18" fillId="3" borderId="36" xfId="2" applyFont="1" applyFill="1" applyBorder="1" applyAlignment="1">
      <alignment vertical="top" wrapText="1"/>
    </xf>
    <xf numFmtId="0" fontId="18" fillId="3" borderId="36" xfId="2" applyFont="1" applyFill="1" applyBorder="1" applyAlignment="1">
      <alignment vertical="center" wrapText="1"/>
    </xf>
    <xf numFmtId="164" fontId="18" fillId="3" borderId="1" xfId="2" applyNumberFormat="1" applyFont="1" applyFill="1" applyBorder="1" applyAlignment="1">
      <alignment horizontal="right" vertical="center"/>
    </xf>
    <xf numFmtId="0" fontId="16" fillId="4" borderId="36" xfId="2" applyFont="1" applyFill="1" applyBorder="1" applyAlignment="1">
      <alignment horizontal="center" vertical="center" wrapText="1"/>
    </xf>
    <xf numFmtId="0" fontId="16" fillId="3" borderId="36" xfId="2" applyFont="1" applyFill="1" applyBorder="1" applyAlignment="1">
      <alignment horizontal="left" vertical="center" wrapText="1"/>
    </xf>
    <xf numFmtId="164" fontId="35" fillId="3" borderId="37" xfId="2" applyNumberFormat="1" applyFont="1" applyFill="1" applyBorder="1" applyAlignment="1">
      <alignment horizontal="right" vertical="center" wrapText="1"/>
    </xf>
    <xf numFmtId="164" fontId="35" fillId="4" borderId="37" xfId="2" applyNumberFormat="1" applyFont="1" applyFill="1" applyBorder="1" applyAlignment="1">
      <alignment horizontal="right" vertical="center" wrapText="1"/>
    </xf>
    <xf numFmtId="0" fontId="18" fillId="3" borderId="38" xfId="2" applyFont="1" applyFill="1" applyBorder="1"/>
    <xf numFmtId="164" fontId="35" fillId="3" borderId="39" xfId="2" applyNumberFormat="1" applyFont="1" applyFill="1" applyBorder="1" applyAlignment="1">
      <alignment horizontal="right" vertical="center" wrapText="1"/>
    </xf>
    <xf numFmtId="164" fontId="39" fillId="3" borderId="39" xfId="2" applyNumberFormat="1" applyFont="1" applyFill="1" applyBorder="1" applyAlignment="1">
      <alignment horizontal="right" vertical="center" wrapText="1"/>
    </xf>
    <xf numFmtId="164" fontId="39" fillId="3" borderId="40" xfId="2" applyNumberFormat="1" applyFont="1" applyFill="1" applyBorder="1" applyAlignment="1">
      <alignment horizontal="right" vertical="center" wrapText="1"/>
    </xf>
    <xf numFmtId="164" fontId="11" fillId="0" borderId="0" xfId="2" applyNumberFormat="1" applyFont="1" applyFill="1"/>
    <xf numFmtId="164" fontId="17" fillId="0" borderId="0" xfId="2" applyNumberFormat="1" applyFont="1" applyFill="1"/>
    <xf numFmtId="165" fontId="49" fillId="0" borderId="1" xfId="1" applyNumberFormat="1" applyFont="1" applyFill="1" applyBorder="1" applyAlignment="1">
      <alignment horizontal="right" vertical="center" wrapText="1"/>
    </xf>
    <xf numFmtId="165" fontId="50" fillId="0" borderId="37" xfId="1" applyNumberFormat="1" applyFont="1" applyFill="1" applyBorder="1" applyAlignment="1">
      <alignment horizontal="right" vertical="center" wrapText="1"/>
    </xf>
    <xf numFmtId="165" fontId="17" fillId="0" borderId="37" xfId="1" applyNumberFormat="1" applyFont="1" applyFill="1" applyBorder="1" applyAlignment="1">
      <alignment horizontal="center" vertical="center" wrapText="1"/>
    </xf>
    <xf numFmtId="165" fontId="17" fillId="0" borderId="39" xfId="1" applyNumberFormat="1" applyFont="1" applyFill="1" applyBorder="1" applyAlignment="1">
      <alignment horizontal="right" vertical="center" wrapText="1"/>
    </xf>
    <xf numFmtId="165" fontId="18" fillId="0" borderId="40" xfId="1" applyNumberFormat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vertical="center" wrapText="1"/>
    </xf>
    <xf numFmtId="0" fontId="18" fillId="0" borderId="39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0" fontId="24" fillId="0" borderId="22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0" fontId="41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 vertical="center"/>
    </xf>
    <xf numFmtId="2" fontId="11" fillId="3" borderId="1" xfId="2" applyNumberFormat="1" applyFont="1" applyFill="1" applyBorder="1" applyAlignment="1">
      <alignment horizontal="center" vertical="center"/>
    </xf>
    <xf numFmtId="164" fontId="0" fillId="0" borderId="0" xfId="0" applyNumberFormat="1"/>
    <xf numFmtId="165" fontId="45" fillId="0" borderId="0" xfId="5" applyNumberFormat="1"/>
    <xf numFmtId="0" fontId="11" fillId="0" borderId="0" xfId="4" applyFont="1" applyFill="1" applyAlignment="1">
      <alignment vertical="top"/>
    </xf>
    <xf numFmtId="0" fontId="11" fillId="0" borderId="0" xfId="4" applyFont="1" applyBorder="1" applyAlignment="1">
      <alignment vertical="justify" wrapText="1"/>
    </xf>
    <xf numFmtId="0" fontId="12" fillId="0" borderId="0" xfId="4" applyFont="1" applyFill="1" applyBorder="1" applyAlignment="1">
      <alignment horizontal="right"/>
    </xf>
    <xf numFmtId="0" fontId="2" fillId="0" borderId="16" xfId="4" applyFont="1" applyFill="1" applyBorder="1" applyAlignment="1">
      <alignment horizontal="center" vertical="center" wrapText="1"/>
    </xf>
    <xf numFmtId="0" fontId="29" fillId="0" borderId="16" xfId="4" applyFont="1" applyFill="1" applyBorder="1" applyAlignment="1">
      <alignment horizontal="center" vertical="center" wrapText="1"/>
    </xf>
    <xf numFmtId="0" fontId="55" fillId="0" borderId="0" xfId="5" applyFont="1" applyAlignment="1">
      <alignment horizontal="center" wrapText="1"/>
    </xf>
    <xf numFmtId="0" fontId="55" fillId="0" borderId="1" xfId="5" applyFont="1" applyBorder="1" applyAlignment="1">
      <alignment horizontal="center" wrapText="1"/>
    </xf>
    <xf numFmtId="0" fontId="12" fillId="0" borderId="1" xfId="4" applyFont="1" applyFill="1" applyBorder="1" applyAlignment="1">
      <alignment horizontal="center" vertical="top" wrapText="1"/>
    </xf>
    <xf numFmtId="165" fontId="15" fillId="0" borderId="1" xfId="4" applyNumberFormat="1" applyFont="1" applyFill="1" applyBorder="1" applyAlignment="1">
      <alignment horizontal="center" vertical="center" wrapText="1"/>
    </xf>
    <xf numFmtId="165" fontId="56" fillId="0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  <xf numFmtId="165" fontId="14" fillId="0" borderId="7" xfId="4" applyNumberFormat="1" applyFont="1" applyFill="1" applyBorder="1" applyAlignment="1">
      <alignment horizontal="center" vertical="center" wrapText="1"/>
    </xf>
    <xf numFmtId="165" fontId="57" fillId="0" borderId="1" xfId="4" applyNumberFormat="1" applyFont="1" applyFill="1" applyBorder="1" applyAlignment="1">
      <alignment horizontal="center" vertical="center" wrapText="1"/>
    </xf>
    <xf numFmtId="0" fontId="45" fillId="0" borderId="1" xfId="5" applyFont="1" applyBorder="1" applyAlignment="1">
      <alignment horizontal="center" vertical="center"/>
    </xf>
    <xf numFmtId="165" fontId="14" fillId="0" borderId="1" xfId="4" applyNumberFormat="1" applyFont="1" applyFill="1" applyBorder="1" applyAlignment="1">
      <alignment horizontal="center" vertical="center" wrapText="1"/>
    </xf>
    <xf numFmtId="165" fontId="57" fillId="0" borderId="7" xfId="4" applyNumberFormat="1" applyFont="1" applyFill="1" applyBorder="1" applyAlignment="1">
      <alignment horizontal="center" vertical="center" wrapText="1"/>
    </xf>
    <xf numFmtId="165" fontId="56" fillId="0" borderId="7" xfId="4" applyNumberFormat="1" applyFont="1" applyFill="1" applyBorder="1" applyAlignment="1">
      <alignment horizontal="center" vertical="center" wrapText="1"/>
    </xf>
    <xf numFmtId="0" fontId="58" fillId="0" borderId="1" xfId="4" applyFont="1" applyBorder="1" applyAlignment="1">
      <alignment horizontal="center" vertical="center"/>
    </xf>
    <xf numFmtId="165" fontId="59" fillId="0" borderId="1" xfId="4" applyNumberFormat="1" applyFont="1" applyFill="1" applyBorder="1" applyAlignment="1">
      <alignment horizontal="center" vertical="center" wrapText="1"/>
    </xf>
    <xf numFmtId="165" fontId="15" fillId="0" borderId="7" xfId="4" applyNumberFormat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center" vertical="top" wrapText="1"/>
    </xf>
    <xf numFmtId="0" fontId="11" fillId="0" borderId="0" xfId="1" applyFont="1" applyFill="1" applyAlignment="1">
      <alignment horizontal="right"/>
    </xf>
    <xf numFmtId="0" fontId="29" fillId="0" borderId="0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justify" wrapText="1"/>
    </xf>
    <xf numFmtId="0" fontId="35" fillId="0" borderId="0" xfId="2" applyFont="1" applyBorder="1" applyAlignment="1">
      <alignment horizontal="center" vertical="justify" wrapText="1"/>
    </xf>
    <xf numFmtId="0" fontId="35" fillId="0" borderId="1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/>
    </xf>
    <xf numFmtId="0" fontId="34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/>
    </xf>
    <xf numFmtId="0" fontId="34" fillId="0" borderId="33" xfId="2" applyFont="1" applyFill="1" applyBorder="1" applyAlignment="1">
      <alignment horizontal="center" vertical="center" wrapText="1"/>
    </xf>
    <xf numFmtId="0" fontId="34" fillId="0" borderId="36" xfId="2" applyFont="1" applyFill="1" applyBorder="1" applyAlignment="1">
      <alignment horizontal="center" vertical="center" wrapText="1"/>
    </xf>
    <xf numFmtId="0" fontId="35" fillId="0" borderId="34" xfId="2" applyFont="1" applyFill="1" applyBorder="1" applyAlignment="1">
      <alignment horizontal="center" vertical="center" wrapText="1"/>
    </xf>
    <xf numFmtId="0" fontId="16" fillId="0" borderId="34" xfId="2" applyFont="1" applyFill="1" applyBorder="1" applyAlignment="1">
      <alignment horizontal="center"/>
    </xf>
    <xf numFmtId="0" fontId="35" fillId="0" borderId="34" xfId="2" applyFont="1" applyBorder="1" applyAlignment="1">
      <alignment horizontal="center" vertical="center" wrapText="1"/>
    </xf>
    <xf numFmtId="0" fontId="35" fillId="0" borderId="35" xfId="2" applyFont="1" applyBorder="1" applyAlignment="1">
      <alignment horizontal="center" vertical="center" wrapText="1"/>
    </xf>
    <xf numFmtId="0" fontId="35" fillId="0" borderId="37" xfId="2" applyFont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right" vertical="center" wrapText="1"/>
    </xf>
    <xf numFmtId="0" fontId="17" fillId="0" borderId="17" xfId="1" applyFont="1" applyFill="1" applyBorder="1" applyAlignment="1">
      <alignment horizontal="right" vertical="center" wrapText="1"/>
    </xf>
    <xf numFmtId="0" fontId="17" fillId="0" borderId="16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wrapText="1"/>
    </xf>
    <xf numFmtId="0" fontId="23" fillId="0" borderId="0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11" fillId="0" borderId="20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42" fillId="0" borderId="20" xfId="2" applyFont="1" applyBorder="1" applyAlignment="1">
      <alignment horizontal="center" vertical="center" wrapText="1"/>
    </xf>
    <xf numFmtId="0" fontId="42" fillId="0" borderId="25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33" fillId="0" borderId="27" xfId="2" applyBorder="1"/>
    <xf numFmtId="0" fontId="33" fillId="0" borderId="28" xfId="2" applyBorder="1"/>
    <xf numFmtId="0" fontId="16" fillId="0" borderId="0" xfId="2" applyFont="1" applyAlignment="1">
      <alignment horizontal="right"/>
    </xf>
    <xf numFmtId="0" fontId="41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11" fillId="0" borderId="0" xfId="4" applyFont="1" applyFill="1" applyAlignment="1">
      <alignment horizontal="right" vertical="top"/>
    </xf>
    <xf numFmtId="0" fontId="11" fillId="0" borderId="0" xfId="4" applyFont="1" applyBorder="1" applyAlignment="1">
      <alignment horizontal="center" vertical="justify" wrapText="1"/>
    </xf>
    <xf numFmtId="0" fontId="29" fillId="0" borderId="0" xfId="4" applyFont="1" applyBorder="1" applyAlignment="1">
      <alignment horizontal="center" vertical="justify" wrapText="1"/>
    </xf>
    <xf numFmtId="0" fontId="12" fillId="0" borderId="1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30" xfId="4" applyFont="1" applyFill="1" applyBorder="1" applyAlignment="1">
      <alignment horizontal="center" vertical="center" wrapText="1"/>
    </xf>
    <xf numFmtId="0" fontId="11" fillId="0" borderId="31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32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right" vertical="top"/>
    </xf>
    <xf numFmtId="0" fontId="11" fillId="0" borderId="0" xfId="4" applyFont="1" applyAlignment="1">
      <alignment horizontal="center"/>
    </xf>
    <xf numFmtId="0" fontId="29" fillId="0" borderId="10" xfId="4" applyFont="1" applyFill="1" applyBorder="1" applyAlignment="1">
      <alignment horizontal="center" vertical="center" wrapText="1"/>
    </xf>
    <xf numFmtId="0" fontId="29" fillId="0" borderId="17" xfId="4" applyFont="1" applyFill="1" applyBorder="1" applyAlignment="1">
      <alignment horizontal="center" vertical="center" wrapText="1"/>
    </xf>
    <xf numFmtId="0" fontId="29" fillId="0" borderId="16" xfId="4" applyFont="1" applyFill="1" applyBorder="1" applyAlignment="1">
      <alignment horizontal="center" vertical="center" wrapText="1"/>
    </xf>
    <xf numFmtId="0" fontId="55" fillId="0" borderId="10" xfId="5" applyFont="1" applyBorder="1" applyAlignment="1">
      <alignment horizontal="center" vertical="center" wrapText="1"/>
    </xf>
    <xf numFmtId="0" fontId="55" fillId="0" borderId="17" xfId="5" applyFont="1" applyBorder="1" applyAlignment="1">
      <alignment horizontal="center" vertical="center" wrapText="1"/>
    </xf>
    <xf numFmtId="0" fontId="55" fillId="0" borderId="16" xfId="5" applyFont="1" applyBorder="1" applyAlignment="1">
      <alignment horizontal="center" vertical="center" wrapText="1"/>
    </xf>
    <xf numFmtId="49" fontId="17" fillId="0" borderId="1" xfId="4" applyNumberFormat="1" applyFont="1" applyFill="1" applyBorder="1" applyAlignment="1">
      <alignment horizontal="center" vertical="top" wrapText="1"/>
    </xf>
    <xf numFmtId="49" fontId="17" fillId="0" borderId="7" xfId="4" applyNumberFormat="1" applyFont="1" applyFill="1" applyBorder="1" applyAlignment="1">
      <alignment horizontal="center" vertical="top" wrapText="1"/>
    </xf>
    <xf numFmtId="49" fontId="17" fillId="0" borderId="15" xfId="4" applyNumberFormat="1" applyFont="1" applyFill="1" applyBorder="1" applyAlignment="1">
      <alignment horizontal="center" vertical="top" wrapText="1"/>
    </xf>
    <xf numFmtId="49" fontId="17" fillId="0" borderId="5" xfId="4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49" fontId="11" fillId="0" borderId="36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6" fillId="0" borderId="37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9" fontId="16" fillId="0" borderId="37" xfId="1" applyNumberFormat="1" applyFont="1" applyFill="1" applyBorder="1" applyAlignment="1">
      <alignment horizontal="center" vertical="center" wrapText="1"/>
    </xf>
    <xf numFmtId="0" fontId="16" fillId="0" borderId="3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horizontal="center" vertical="center" wrapText="1"/>
    </xf>
    <xf numFmtId="0" fontId="16" fillId="0" borderId="35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Обычный" xfId="0" builtinId="0"/>
    <cellStyle name="Обычный 2" xfId="1"/>
    <cellStyle name="Обычный 2 2" xfId="4"/>
    <cellStyle name="Обычный 2 3" xfId="5"/>
    <cellStyle name="Обычный 3" xfId="2"/>
    <cellStyle name="Обычный_Лист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H45"/>
  <sheetViews>
    <sheetView showZeros="0" topLeftCell="A4" zoomScaleNormal="100" zoomScalePageLayoutView="90" workbookViewId="0">
      <selection activeCell="H16" sqref="H16"/>
    </sheetView>
  </sheetViews>
  <sheetFormatPr defaultRowHeight="14.4"/>
  <cols>
    <col min="1" max="1" width="56" customWidth="1"/>
    <col min="2" max="2" width="12.6640625" customWidth="1"/>
    <col min="3" max="3" width="12.44140625" customWidth="1"/>
    <col min="5" max="5" width="17.33203125" hidden="1" customWidth="1"/>
    <col min="257" max="257" width="56" customWidth="1"/>
    <col min="258" max="258" width="12.6640625" customWidth="1"/>
    <col min="259" max="259" width="12.44140625" customWidth="1"/>
    <col min="261" max="261" width="0" hidden="1" customWidth="1"/>
    <col min="513" max="513" width="56" customWidth="1"/>
    <col min="514" max="514" width="12.6640625" customWidth="1"/>
    <col min="515" max="515" width="12.44140625" customWidth="1"/>
    <col min="517" max="517" width="0" hidden="1" customWidth="1"/>
    <col min="769" max="769" width="56" customWidth="1"/>
    <col min="770" max="770" width="12.6640625" customWidth="1"/>
    <col min="771" max="771" width="12.44140625" customWidth="1"/>
    <col min="773" max="773" width="0" hidden="1" customWidth="1"/>
    <col min="1025" max="1025" width="56" customWidth="1"/>
    <col min="1026" max="1026" width="12.6640625" customWidth="1"/>
    <col min="1027" max="1027" width="12.44140625" customWidth="1"/>
    <col min="1029" max="1029" width="0" hidden="1" customWidth="1"/>
    <col min="1281" max="1281" width="56" customWidth="1"/>
    <col min="1282" max="1282" width="12.6640625" customWidth="1"/>
    <col min="1283" max="1283" width="12.44140625" customWidth="1"/>
    <col min="1285" max="1285" width="0" hidden="1" customWidth="1"/>
    <col min="1537" max="1537" width="56" customWidth="1"/>
    <col min="1538" max="1538" width="12.6640625" customWidth="1"/>
    <col min="1539" max="1539" width="12.44140625" customWidth="1"/>
    <col min="1541" max="1541" width="0" hidden="1" customWidth="1"/>
    <col min="1793" max="1793" width="56" customWidth="1"/>
    <col min="1794" max="1794" width="12.6640625" customWidth="1"/>
    <col min="1795" max="1795" width="12.44140625" customWidth="1"/>
    <col min="1797" max="1797" width="0" hidden="1" customWidth="1"/>
    <col min="2049" max="2049" width="56" customWidth="1"/>
    <col min="2050" max="2050" width="12.6640625" customWidth="1"/>
    <col min="2051" max="2051" width="12.44140625" customWidth="1"/>
    <col min="2053" max="2053" width="0" hidden="1" customWidth="1"/>
    <col min="2305" max="2305" width="56" customWidth="1"/>
    <col min="2306" max="2306" width="12.6640625" customWidth="1"/>
    <col min="2307" max="2307" width="12.44140625" customWidth="1"/>
    <col min="2309" max="2309" width="0" hidden="1" customWidth="1"/>
    <col min="2561" max="2561" width="56" customWidth="1"/>
    <col min="2562" max="2562" width="12.6640625" customWidth="1"/>
    <col min="2563" max="2563" width="12.44140625" customWidth="1"/>
    <col min="2565" max="2565" width="0" hidden="1" customWidth="1"/>
    <col min="2817" max="2817" width="56" customWidth="1"/>
    <col min="2818" max="2818" width="12.6640625" customWidth="1"/>
    <col min="2819" max="2819" width="12.44140625" customWidth="1"/>
    <col min="2821" max="2821" width="0" hidden="1" customWidth="1"/>
    <col min="3073" max="3073" width="56" customWidth="1"/>
    <col min="3074" max="3074" width="12.6640625" customWidth="1"/>
    <col min="3075" max="3075" width="12.44140625" customWidth="1"/>
    <col min="3077" max="3077" width="0" hidden="1" customWidth="1"/>
    <col min="3329" max="3329" width="56" customWidth="1"/>
    <col min="3330" max="3330" width="12.6640625" customWidth="1"/>
    <col min="3331" max="3331" width="12.44140625" customWidth="1"/>
    <col min="3333" max="3333" width="0" hidden="1" customWidth="1"/>
    <col min="3585" max="3585" width="56" customWidth="1"/>
    <col min="3586" max="3586" width="12.6640625" customWidth="1"/>
    <col min="3587" max="3587" width="12.44140625" customWidth="1"/>
    <col min="3589" max="3589" width="0" hidden="1" customWidth="1"/>
    <col min="3841" max="3841" width="56" customWidth="1"/>
    <col min="3842" max="3842" width="12.6640625" customWidth="1"/>
    <col min="3843" max="3843" width="12.44140625" customWidth="1"/>
    <col min="3845" max="3845" width="0" hidden="1" customWidth="1"/>
    <col min="4097" max="4097" width="56" customWidth="1"/>
    <col min="4098" max="4098" width="12.6640625" customWidth="1"/>
    <col min="4099" max="4099" width="12.44140625" customWidth="1"/>
    <col min="4101" max="4101" width="0" hidden="1" customWidth="1"/>
    <col min="4353" max="4353" width="56" customWidth="1"/>
    <col min="4354" max="4354" width="12.6640625" customWidth="1"/>
    <col min="4355" max="4355" width="12.44140625" customWidth="1"/>
    <col min="4357" max="4357" width="0" hidden="1" customWidth="1"/>
    <col min="4609" max="4609" width="56" customWidth="1"/>
    <col min="4610" max="4610" width="12.6640625" customWidth="1"/>
    <col min="4611" max="4611" width="12.44140625" customWidth="1"/>
    <col min="4613" max="4613" width="0" hidden="1" customWidth="1"/>
    <col min="4865" max="4865" width="56" customWidth="1"/>
    <col min="4866" max="4866" width="12.6640625" customWidth="1"/>
    <col min="4867" max="4867" width="12.44140625" customWidth="1"/>
    <col min="4869" max="4869" width="0" hidden="1" customWidth="1"/>
    <col min="5121" max="5121" width="56" customWidth="1"/>
    <col min="5122" max="5122" width="12.6640625" customWidth="1"/>
    <col min="5123" max="5123" width="12.44140625" customWidth="1"/>
    <col min="5125" max="5125" width="0" hidden="1" customWidth="1"/>
    <col min="5377" max="5377" width="56" customWidth="1"/>
    <col min="5378" max="5378" width="12.6640625" customWidth="1"/>
    <col min="5379" max="5379" width="12.44140625" customWidth="1"/>
    <col min="5381" max="5381" width="0" hidden="1" customWidth="1"/>
    <col min="5633" max="5633" width="56" customWidth="1"/>
    <col min="5634" max="5634" width="12.6640625" customWidth="1"/>
    <col min="5635" max="5635" width="12.44140625" customWidth="1"/>
    <col min="5637" max="5637" width="0" hidden="1" customWidth="1"/>
    <col min="5889" max="5889" width="56" customWidth="1"/>
    <col min="5890" max="5890" width="12.6640625" customWidth="1"/>
    <col min="5891" max="5891" width="12.44140625" customWidth="1"/>
    <col min="5893" max="5893" width="0" hidden="1" customWidth="1"/>
    <col min="6145" max="6145" width="56" customWidth="1"/>
    <col min="6146" max="6146" width="12.6640625" customWidth="1"/>
    <col min="6147" max="6147" width="12.44140625" customWidth="1"/>
    <col min="6149" max="6149" width="0" hidden="1" customWidth="1"/>
    <col min="6401" max="6401" width="56" customWidth="1"/>
    <col min="6402" max="6402" width="12.6640625" customWidth="1"/>
    <col min="6403" max="6403" width="12.44140625" customWidth="1"/>
    <col min="6405" max="6405" width="0" hidden="1" customWidth="1"/>
    <col min="6657" max="6657" width="56" customWidth="1"/>
    <col min="6658" max="6658" width="12.6640625" customWidth="1"/>
    <col min="6659" max="6659" width="12.44140625" customWidth="1"/>
    <col min="6661" max="6661" width="0" hidden="1" customWidth="1"/>
    <col min="6913" max="6913" width="56" customWidth="1"/>
    <col min="6914" max="6914" width="12.6640625" customWidth="1"/>
    <col min="6915" max="6915" width="12.44140625" customWidth="1"/>
    <col min="6917" max="6917" width="0" hidden="1" customWidth="1"/>
    <col min="7169" max="7169" width="56" customWidth="1"/>
    <col min="7170" max="7170" width="12.6640625" customWidth="1"/>
    <col min="7171" max="7171" width="12.44140625" customWidth="1"/>
    <col min="7173" max="7173" width="0" hidden="1" customWidth="1"/>
    <col min="7425" max="7425" width="56" customWidth="1"/>
    <col min="7426" max="7426" width="12.6640625" customWidth="1"/>
    <col min="7427" max="7427" width="12.44140625" customWidth="1"/>
    <col min="7429" max="7429" width="0" hidden="1" customWidth="1"/>
    <col min="7681" max="7681" width="56" customWidth="1"/>
    <col min="7682" max="7682" width="12.6640625" customWidth="1"/>
    <col min="7683" max="7683" width="12.44140625" customWidth="1"/>
    <col min="7685" max="7685" width="0" hidden="1" customWidth="1"/>
    <col min="7937" max="7937" width="56" customWidth="1"/>
    <col min="7938" max="7938" width="12.6640625" customWidth="1"/>
    <col min="7939" max="7939" width="12.44140625" customWidth="1"/>
    <col min="7941" max="7941" width="0" hidden="1" customWidth="1"/>
    <col min="8193" max="8193" width="56" customWidth="1"/>
    <col min="8194" max="8194" width="12.6640625" customWidth="1"/>
    <col min="8195" max="8195" width="12.44140625" customWidth="1"/>
    <col min="8197" max="8197" width="0" hidden="1" customWidth="1"/>
    <col min="8449" max="8449" width="56" customWidth="1"/>
    <col min="8450" max="8450" width="12.6640625" customWidth="1"/>
    <col min="8451" max="8451" width="12.44140625" customWidth="1"/>
    <col min="8453" max="8453" width="0" hidden="1" customWidth="1"/>
    <col min="8705" max="8705" width="56" customWidth="1"/>
    <col min="8706" max="8706" width="12.6640625" customWidth="1"/>
    <col min="8707" max="8707" width="12.44140625" customWidth="1"/>
    <col min="8709" max="8709" width="0" hidden="1" customWidth="1"/>
    <col min="8961" max="8961" width="56" customWidth="1"/>
    <col min="8962" max="8962" width="12.6640625" customWidth="1"/>
    <col min="8963" max="8963" width="12.44140625" customWidth="1"/>
    <col min="8965" max="8965" width="0" hidden="1" customWidth="1"/>
    <col min="9217" max="9217" width="56" customWidth="1"/>
    <col min="9218" max="9218" width="12.6640625" customWidth="1"/>
    <col min="9219" max="9219" width="12.44140625" customWidth="1"/>
    <col min="9221" max="9221" width="0" hidden="1" customWidth="1"/>
    <col min="9473" max="9473" width="56" customWidth="1"/>
    <col min="9474" max="9474" width="12.6640625" customWidth="1"/>
    <col min="9475" max="9475" width="12.44140625" customWidth="1"/>
    <col min="9477" max="9477" width="0" hidden="1" customWidth="1"/>
    <col min="9729" max="9729" width="56" customWidth="1"/>
    <col min="9730" max="9730" width="12.6640625" customWidth="1"/>
    <col min="9731" max="9731" width="12.44140625" customWidth="1"/>
    <col min="9733" max="9733" width="0" hidden="1" customWidth="1"/>
    <col min="9985" max="9985" width="56" customWidth="1"/>
    <col min="9986" max="9986" width="12.6640625" customWidth="1"/>
    <col min="9987" max="9987" width="12.44140625" customWidth="1"/>
    <col min="9989" max="9989" width="0" hidden="1" customWidth="1"/>
    <col min="10241" max="10241" width="56" customWidth="1"/>
    <col min="10242" max="10242" width="12.6640625" customWidth="1"/>
    <col min="10243" max="10243" width="12.44140625" customWidth="1"/>
    <col min="10245" max="10245" width="0" hidden="1" customWidth="1"/>
    <col min="10497" max="10497" width="56" customWidth="1"/>
    <col min="10498" max="10498" width="12.6640625" customWidth="1"/>
    <col min="10499" max="10499" width="12.44140625" customWidth="1"/>
    <col min="10501" max="10501" width="0" hidden="1" customWidth="1"/>
    <col min="10753" max="10753" width="56" customWidth="1"/>
    <col min="10754" max="10754" width="12.6640625" customWidth="1"/>
    <col min="10755" max="10755" width="12.44140625" customWidth="1"/>
    <col min="10757" max="10757" width="0" hidden="1" customWidth="1"/>
    <col min="11009" max="11009" width="56" customWidth="1"/>
    <col min="11010" max="11010" width="12.6640625" customWidth="1"/>
    <col min="11011" max="11011" width="12.44140625" customWidth="1"/>
    <col min="11013" max="11013" width="0" hidden="1" customWidth="1"/>
    <col min="11265" max="11265" width="56" customWidth="1"/>
    <col min="11266" max="11266" width="12.6640625" customWidth="1"/>
    <col min="11267" max="11267" width="12.44140625" customWidth="1"/>
    <col min="11269" max="11269" width="0" hidden="1" customWidth="1"/>
    <col min="11521" max="11521" width="56" customWidth="1"/>
    <col min="11522" max="11522" width="12.6640625" customWidth="1"/>
    <col min="11523" max="11523" width="12.44140625" customWidth="1"/>
    <col min="11525" max="11525" width="0" hidden="1" customWidth="1"/>
    <col min="11777" max="11777" width="56" customWidth="1"/>
    <col min="11778" max="11778" width="12.6640625" customWidth="1"/>
    <col min="11779" max="11779" width="12.44140625" customWidth="1"/>
    <col min="11781" max="11781" width="0" hidden="1" customWidth="1"/>
    <col min="12033" max="12033" width="56" customWidth="1"/>
    <col min="12034" max="12034" width="12.6640625" customWidth="1"/>
    <col min="12035" max="12035" width="12.44140625" customWidth="1"/>
    <col min="12037" max="12037" width="0" hidden="1" customWidth="1"/>
    <col min="12289" max="12289" width="56" customWidth="1"/>
    <col min="12290" max="12290" width="12.6640625" customWidth="1"/>
    <col min="12291" max="12291" width="12.44140625" customWidth="1"/>
    <col min="12293" max="12293" width="0" hidden="1" customWidth="1"/>
    <col min="12545" max="12545" width="56" customWidth="1"/>
    <col min="12546" max="12546" width="12.6640625" customWidth="1"/>
    <col min="12547" max="12547" width="12.44140625" customWidth="1"/>
    <col min="12549" max="12549" width="0" hidden="1" customWidth="1"/>
    <col min="12801" max="12801" width="56" customWidth="1"/>
    <col min="12802" max="12802" width="12.6640625" customWidth="1"/>
    <col min="12803" max="12803" width="12.44140625" customWidth="1"/>
    <col min="12805" max="12805" width="0" hidden="1" customWidth="1"/>
    <col min="13057" max="13057" width="56" customWidth="1"/>
    <col min="13058" max="13058" width="12.6640625" customWidth="1"/>
    <col min="13059" max="13059" width="12.44140625" customWidth="1"/>
    <col min="13061" max="13061" width="0" hidden="1" customWidth="1"/>
    <col min="13313" max="13313" width="56" customWidth="1"/>
    <col min="13314" max="13314" width="12.6640625" customWidth="1"/>
    <col min="13315" max="13315" width="12.44140625" customWidth="1"/>
    <col min="13317" max="13317" width="0" hidden="1" customWidth="1"/>
    <col min="13569" max="13569" width="56" customWidth="1"/>
    <col min="13570" max="13570" width="12.6640625" customWidth="1"/>
    <col min="13571" max="13571" width="12.44140625" customWidth="1"/>
    <col min="13573" max="13573" width="0" hidden="1" customWidth="1"/>
    <col min="13825" max="13825" width="56" customWidth="1"/>
    <col min="13826" max="13826" width="12.6640625" customWidth="1"/>
    <col min="13827" max="13827" width="12.44140625" customWidth="1"/>
    <col min="13829" max="13829" width="0" hidden="1" customWidth="1"/>
    <col min="14081" max="14081" width="56" customWidth="1"/>
    <col min="14082" max="14082" width="12.6640625" customWidth="1"/>
    <col min="14083" max="14083" width="12.44140625" customWidth="1"/>
    <col min="14085" max="14085" width="0" hidden="1" customWidth="1"/>
    <col min="14337" max="14337" width="56" customWidth="1"/>
    <col min="14338" max="14338" width="12.6640625" customWidth="1"/>
    <col min="14339" max="14339" width="12.44140625" customWidth="1"/>
    <col min="14341" max="14341" width="0" hidden="1" customWidth="1"/>
    <col min="14593" max="14593" width="56" customWidth="1"/>
    <col min="14594" max="14594" width="12.6640625" customWidth="1"/>
    <col min="14595" max="14595" width="12.44140625" customWidth="1"/>
    <col min="14597" max="14597" width="0" hidden="1" customWidth="1"/>
    <col min="14849" max="14849" width="56" customWidth="1"/>
    <col min="14850" max="14850" width="12.6640625" customWidth="1"/>
    <col min="14851" max="14851" width="12.44140625" customWidth="1"/>
    <col min="14853" max="14853" width="0" hidden="1" customWidth="1"/>
    <col min="15105" max="15105" width="56" customWidth="1"/>
    <col min="15106" max="15106" width="12.6640625" customWidth="1"/>
    <col min="15107" max="15107" width="12.44140625" customWidth="1"/>
    <col min="15109" max="15109" width="0" hidden="1" customWidth="1"/>
    <col min="15361" max="15361" width="56" customWidth="1"/>
    <col min="15362" max="15362" width="12.6640625" customWidth="1"/>
    <col min="15363" max="15363" width="12.44140625" customWidth="1"/>
    <col min="15365" max="15365" width="0" hidden="1" customWidth="1"/>
    <col min="15617" max="15617" width="56" customWidth="1"/>
    <col min="15618" max="15618" width="12.6640625" customWidth="1"/>
    <col min="15619" max="15619" width="12.44140625" customWidth="1"/>
    <col min="15621" max="15621" width="0" hidden="1" customWidth="1"/>
    <col min="15873" max="15873" width="56" customWidth="1"/>
    <col min="15874" max="15874" width="12.6640625" customWidth="1"/>
    <col min="15875" max="15875" width="12.44140625" customWidth="1"/>
    <col min="15877" max="15877" width="0" hidden="1" customWidth="1"/>
    <col min="16129" max="16129" width="56" customWidth="1"/>
    <col min="16130" max="16130" width="12.6640625" customWidth="1"/>
    <col min="16131" max="16131" width="12.44140625" customWidth="1"/>
    <col min="16133" max="16133" width="0" hidden="1" customWidth="1"/>
  </cols>
  <sheetData>
    <row r="1" spans="1:8" s="2" customFormat="1">
      <c r="A1" s="1"/>
      <c r="D1" s="281" t="s">
        <v>0</v>
      </c>
    </row>
    <row r="2" spans="1:8" s="2" customFormat="1">
      <c r="A2" s="1"/>
      <c r="D2" s="281"/>
    </row>
    <row r="3" spans="1:8" s="2" customFormat="1">
      <c r="A3" s="1"/>
      <c r="D3" s="281"/>
    </row>
    <row r="4" spans="1:8" s="2" customFormat="1">
      <c r="A4" s="411" t="s">
        <v>1</v>
      </c>
      <c r="B4" s="411"/>
      <c r="C4" s="411"/>
      <c r="D4" s="411"/>
      <c r="E4" s="411"/>
    </row>
    <row r="5" spans="1:8" s="2" customFormat="1" ht="29.25" customHeight="1">
      <c r="A5" s="412" t="s">
        <v>249</v>
      </c>
      <c r="B5" s="412"/>
      <c r="C5" s="412"/>
      <c r="D5" s="412"/>
      <c r="E5" s="3"/>
    </row>
    <row r="6" spans="1:8" s="2" customFormat="1" ht="29.25" customHeight="1">
      <c r="A6" s="282"/>
      <c r="B6" s="282"/>
      <c r="C6" s="282"/>
      <c r="D6" s="282"/>
      <c r="E6" s="3"/>
    </row>
    <row r="7" spans="1:8" s="2" customFormat="1">
      <c r="A7" s="4"/>
      <c r="B7" s="5"/>
      <c r="C7" s="5"/>
      <c r="D7" s="6"/>
      <c r="E7" s="4" t="s">
        <v>2</v>
      </c>
    </row>
    <row r="8" spans="1:8" s="2" customFormat="1">
      <c r="A8" s="413" t="s">
        <v>3</v>
      </c>
      <c r="B8" s="414" t="s">
        <v>4</v>
      </c>
      <c r="C8" s="413" t="s">
        <v>5</v>
      </c>
      <c r="D8" s="413"/>
      <c r="E8" s="4"/>
    </row>
    <row r="9" spans="1:8" s="2" customFormat="1" ht="7.95" customHeight="1">
      <c r="A9" s="413"/>
      <c r="B9" s="415"/>
      <c r="C9" s="413"/>
      <c r="D9" s="413"/>
      <c r="E9" s="4"/>
    </row>
    <row r="10" spans="1:8" s="9" customFormat="1" ht="14.4" customHeight="1">
      <c r="A10" s="413"/>
      <c r="B10" s="416"/>
      <c r="C10" s="7" t="s">
        <v>6</v>
      </c>
      <c r="D10" s="7" t="s">
        <v>7</v>
      </c>
      <c r="E10" s="8" t="s">
        <v>8</v>
      </c>
    </row>
    <row r="11" spans="1:8" s="2" customFormat="1">
      <c r="A11" s="10">
        <v>1</v>
      </c>
      <c r="B11" s="10">
        <v>2</v>
      </c>
      <c r="C11" s="10">
        <v>3</v>
      </c>
      <c r="D11" s="10">
        <v>4</v>
      </c>
      <c r="E11" s="11">
        <v>8</v>
      </c>
    </row>
    <row r="12" spans="1:8" s="2" customFormat="1">
      <c r="A12" s="12" t="s">
        <v>9</v>
      </c>
      <c r="B12" s="13">
        <f>B13+B34</f>
        <v>319914.30000000005</v>
      </c>
      <c r="C12" s="10" t="s">
        <v>10</v>
      </c>
      <c r="D12" s="10" t="s">
        <v>10</v>
      </c>
      <c r="E12" s="11"/>
      <c r="F12" s="14"/>
    </row>
    <row r="13" spans="1:8" s="2" customFormat="1">
      <c r="A13" s="15" t="s">
        <v>11</v>
      </c>
      <c r="B13" s="16">
        <f>B31+B32+B33</f>
        <v>299890.40000000002</v>
      </c>
      <c r="C13" s="16">
        <f>C31+C32+C33</f>
        <v>173589.5</v>
      </c>
      <c r="D13" s="16">
        <f>D31+D32+D33</f>
        <v>126300.9</v>
      </c>
      <c r="E13" s="17"/>
      <c r="F13" s="14"/>
      <c r="H13" s="2">
        <f>I13+J13</f>
        <v>0</v>
      </c>
    </row>
    <row r="14" spans="1:8" s="2" customFormat="1">
      <c r="A14" s="18" t="s">
        <v>12</v>
      </c>
      <c r="B14" s="19">
        <f t="shared" ref="B14:B20" si="0">C14+D14</f>
        <v>161570.90000000002</v>
      </c>
      <c r="C14" s="19">
        <v>79271.100000000006</v>
      </c>
      <c r="D14" s="19">
        <v>82299.8</v>
      </c>
      <c r="E14" s="20"/>
      <c r="H14" s="14"/>
    </row>
    <row r="15" spans="1:8" s="2" customFormat="1" ht="26.4">
      <c r="A15" s="18" t="s">
        <v>13</v>
      </c>
      <c r="B15" s="19">
        <f>B16+B17+B18+B19</f>
        <v>11232.900000000001</v>
      </c>
      <c r="C15" s="19">
        <f>C16+C17+C18+C19</f>
        <v>2134.4</v>
      </c>
      <c r="D15" s="19">
        <f>D16+D17+D18+D19</f>
        <v>9098.5</v>
      </c>
      <c r="E15" s="21">
        <f>SUM(E16:E24)</f>
        <v>0</v>
      </c>
    </row>
    <row r="16" spans="1:8" s="2" customFormat="1">
      <c r="A16" s="22" t="s">
        <v>14</v>
      </c>
      <c r="B16" s="19">
        <f t="shared" si="0"/>
        <v>1116.5999999999999</v>
      </c>
      <c r="C16" s="23">
        <v>140.69999999999999</v>
      </c>
      <c r="D16" s="23">
        <v>975.9</v>
      </c>
      <c r="E16" s="17"/>
    </row>
    <row r="17" spans="1:6" s="2" customFormat="1" ht="15.75" customHeight="1">
      <c r="A17" s="22" t="s">
        <v>15</v>
      </c>
      <c r="B17" s="19">
        <f t="shared" si="0"/>
        <v>5822.4</v>
      </c>
      <c r="C17" s="23"/>
      <c r="D17" s="23">
        <v>5822.4</v>
      </c>
      <c r="E17" s="17"/>
    </row>
    <row r="18" spans="1:6" s="2" customFormat="1">
      <c r="A18" s="22" t="s">
        <v>16</v>
      </c>
      <c r="B18" s="19">
        <f t="shared" si="0"/>
        <v>1171.3</v>
      </c>
      <c r="C18" s="23">
        <f>742+81.3</f>
        <v>823.3</v>
      </c>
      <c r="D18" s="23">
        <v>348</v>
      </c>
      <c r="E18" s="17"/>
    </row>
    <row r="19" spans="1:6" s="2" customFormat="1">
      <c r="A19" s="22" t="s">
        <v>17</v>
      </c>
      <c r="B19" s="19">
        <f t="shared" si="0"/>
        <v>3122.6000000000004</v>
      </c>
      <c r="C19" s="23">
        <v>1170.4000000000001</v>
      </c>
      <c r="D19" s="23">
        <v>1952.2</v>
      </c>
      <c r="E19" s="17"/>
    </row>
    <row r="20" spans="1:6" s="25" customFormat="1">
      <c r="A20" s="24" t="s">
        <v>18</v>
      </c>
      <c r="B20" s="19">
        <f t="shared" si="0"/>
        <v>796</v>
      </c>
      <c r="C20" s="19">
        <v>796</v>
      </c>
      <c r="D20" s="19"/>
      <c r="E20" s="20"/>
    </row>
    <row r="21" spans="1:6" s="28" customFormat="1" ht="13.2">
      <c r="A21" s="26" t="s">
        <v>19</v>
      </c>
      <c r="B21" s="27">
        <f>C21</f>
        <v>22425.4</v>
      </c>
      <c r="C21" s="27">
        <f>C22+C24+C25+C26+C27+C28</f>
        <v>22425.4</v>
      </c>
      <c r="D21" s="27">
        <f>D22+D24+D25+D26+D27</f>
        <v>0</v>
      </c>
      <c r="E21" s="20"/>
    </row>
    <row r="22" spans="1:6" s="2" customFormat="1" ht="26.4">
      <c r="A22" s="22" t="s">
        <v>20</v>
      </c>
      <c r="B22" s="27">
        <f t="shared" ref="B22:B28" si="1">C22</f>
        <v>46.1</v>
      </c>
      <c r="C22" s="29">
        <v>46.1</v>
      </c>
      <c r="D22" s="23"/>
      <c r="E22" s="17"/>
    </row>
    <row r="23" spans="1:6" s="2" customFormat="1" hidden="1">
      <c r="A23" s="22" t="s">
        <v>21</v>
      </c>
      <c r="B23" s="27">
        <f t="shared" si="1"/>
        <v>0</v>
      </c>
      <c r="C23" s="29"/>
      <c r="D23" s="23"/>
      <c r="E23" s="17"/>
    </row>
    <row r="24" spans="1:6" s="2" customFormat="1">
      <c r="A24" s="22" t="s">
        <v>22</v>
      </c>
      <c r="B24" s="27">
        <f t="shared" si="1"/>
        <v>819.4</v>
      </c>
      <c r="C24" s="29">
        <v>819.4</v>
      </c>
      <c r="D24" s="23"/>
      <c r="E24" s="17"/>
    </row>
    <row r="25" spans="1:6" s="28" customFormat="1" ht="13.2">
      <c r="A25" s="22" t="s">
        <v>23</v>
      </c>
      <c r="B25" s="27">
        <f t="shared" si="1"/>
        <v>20867.5</v>
      </c>
      <c r="C25" s="29">
        <v>20867.5</v>
      </c>
      <c r="D25" s="29"/>
      <c r="E25" s="20"/>
    </row>
    <row r="26" spans="1:6" s="28" customFormat="1" ht="12.6" customHeight="1">
      <c r="A26" s="22" t="s">
        <v>24</v>
      </c>
      <c r="B26" s="27">
        <f t="shared" si="1"/>
        <v>302.39999999999998</v>
      </c>
      <c r="C26" s="29">
        <v>302.39999999999998</v>
      </c>
      <c r="D26" s="29"/>
      <c r="E26" s="20"/>
    </row>
    <row r="27" spans="1:6" s="28" customFormat="1" ht="13.2">
      <c r="A27" s="22" t="s">
        <v>344</v>
      </c>
      <c r="B27" s="27">
        <f t="shared" si="1"/>
        <v>390</v>
      </c>
      <c r="C27" s="29">
        <v>390</v>
      </c>
      <c r="D27" s="29"/>
      <c r="E27" s="20"/>
    </row>
    <row r="28" spans="1:6" s="28" customFormat="1" ht="13.2" hidden="1">
      <c r="A28" s="22" t="s">
        <v>331</v>
      </c>
      <c r="B28" s="27">
        <f t="shared" si="1"/>
        <v>0</v>
      </c>
      <c r="C28" s="29"/>
      <c r="D28" s="29"/>
      <c r="E28" s="20"/>
    </row>
    <row r="29" spans="1:6" s="2" customFormat="1">
      <c r="A29" s="18" t="s">
        <v>25</v>
      </c>
      <c r="B29" s="19">
        <f t="shared" ref="B29:B30" si="2">C29+D29</f>
        <v>23431.8</v>
      </c>
      <c r="C29" s="27">
        <v>23431.8</v>
      </c>
      <c r="D29" s="27"/>
      <c r="E29" s="17"/>
    </row>
    <row r="30" spans="1:6" s="2" customFormat="1">
      <c r="A30" s="18" t="s">
        <v>26</v>
      </c>
      <c r="B30" s="19">
        <f t="shared" si="2"/>
        <v>8656.2000000000007</v>
      </c>
      <c r="C30" s="27">
        <v>8656.2000000000007</v>
      </c>
      <c r="D30" s="27"/>
      <c r="E30" s="17"/>
    </row>
    <row r="31" spans="1:6" s="2" customFormat="1">
      <c r="A31" s="30" t="s">
        <v>27</v>
      </c>
      <c r="B31" s="19">
        <f>B14+B15+B20+B21+B29+B30</f>
        <v>228113.2</v>
      </c>
      <c r="C31" s="19">
        <f>C14+C15+C20+C21+C29+C30</f>
        <v>136714.9</v>
      </c>
      <c r="D31" s="19">
        <f>D14+D15+D20+D21+D29+D30</f>
        <v>91398.3</v>
      </c>
      <c r="E31" s="20"/>
      <c r="F31" s="14"/>
    </row>
    <row r="32" spans="1:6" s="2" customFormat="1">
      <c r="A32" s="30" t="s">
        <v>28</v>
      </c>
      <c r="B32" s="19">
        <f>C32+D32</f>
        <v>25362.9</v>
      </c>
      <c r="C32" s="27">
        <v>15384.4</v>
      </c>
      <c r="D32" s="27">
        <v>9978.5</v>
      </c>
      <c r="E32" s="20"/>
    </row>
    <row r="33" spans="1:7" s="2" customFormat="1">
      <c r="A33" s="18" t="s">
        <v>29</v>
      </c>
      <c r="B33" s="19">
        <f>C33+D33</f>
        <v>46414.3</v>
      </c>
      <c r="C33" s="19">
        <v>21490.2</v>
      </c>
      <c r="D33" s="19">
        <v>24924.1</v>
      </c>
      <c r="E33" s="20"/>
    </row>
    <row r="34" spans="1:7" s="2" customFormat="1">
      <c r="A34" s="18" t="s">
        <v>30</v>
      </c>
      <c r="B34" s="19">
        <f>B35+B36+B37</f>
        <v>20023.900000000001</v>
      </c>
      <c r="C34" s="19" t="s">
        <v>10</v>
      </c>
      <c r="D34" s="19" t="s">
        <v>10</v>
      </c>
      <c r="E34" s="20"/>
    </row>
    <row r="35" spans="1:7" s="2" customFormat="1">
      <c r="A35" s="31" t="s">
        <v>31</v>
      </c>
      <c r="B35" s="19">
        <v>6481.7</v>
      </c>
      <c r="C35" s="29" t="s">
        <v>10</v>
      </c>
      <c r="D35" s="29" t="s">
        <v>10</v>
      </c>
      <c r="E35" s="20">
        <v>6838</v>
      </c>
    </row>
    <row r="36" spans="1:7" s="2" customFormat="1">
      <c r="A36" s="31" t="s">
        <v>32</v>
      </c>
      <c r="B36" s="19">
        <v>12992.2</v>
      </c>
      <c r="C36" s="29" t="s">
        <v>10</v>
      </c>
      <c r="D36" s="29" t="s">
        <v>10</v>
      </c>
      <c r="E36" s="20">
        <v>7162</v>
      </c>
    </row>
    <row r="37" spans="1:7" s="2" customFormat="1">
      <c r="A37" s="18" t="s">
        <v>33</v>
      </c>
      <c r="B37" s="19">
        <v>550</v>
      </c>
      <c r="C37" s="29" t="s">
        <v>10</v>
      </c>
      <c r="D37" s="29" t="s">
        <v>10</v>
      </c>
      <c r="E37" s="20"/>
    </row>
    <row r="38" spans="1:7" s="2" customFormat="1" ht="14.25" customHeight="1">
      <c r="B38" s="32"/>
      <c r="C38" s="33"/>
      <c r="D38" s="33"/>
      <c r="E38" s="33"/>
    </row>
    <row r="39" spans="1:7" ht="22.8">
      <c r="A39" s="34"/>
      <c r="B39" s="35"/>
      <c r="C39" s="35"/>
      <c r="D39" s="36"/>
      <c r="E39" s="36"/>
    </row>
    <row r="40" spans="1:7" ht="15.6">
      <c r="A40" s="37"/>
      <c r="B40" s="37"/>
      <c r="C40" s="37"/>
      <c r="D40" s="37"/>
      <c r="E40" s="38"/>
      <c r="F40" s="38"/>
      <c r="G40" s="38"/>
    </row>
    <row r="41" spans="1:7" ht="15.6">
      <c r="A41" s="38"/>
      <c r="B41" s="38"/>
      <c r="C41" s="38"/>
      <c r="D41" s="38"/>
      <c r="E41" s="38"/>
      <c r="F41" s="38"/>
      <c r="G41" s="38"/>
    </row>
    <row r="42" spans="1:7" ht="15.6">
      <c r="A42" s="38"/>
      <c r="B42" s="38"/>
      <c r="C42" s="38"/>
      <c r="D42" s="38"/>
      <c r="E42" s="38"/>
      <c r="F42" s="38"/>
      <c r="G42" s="38"/>
    </row>
    <row r="43" spans="1:7" ht="15.6" hidden="1">
      <c r="A43" s="38"/>
      <c r="B43" s="38"/>
      <c r="C43" s="38"/>
      <c r="D43" s="38"/>
      <c r="E43" s="38"/>
      <c r="F43" s="38"/>
      <c r="G43" s="38"/>
    </row>
    <row r="44" spans="1:7" ht="16.2">
      <c r="A44" s="39"/>
      <c r="B44" s="40"/>
      <c r="C44" s="40"/>
      <c r="D44" s="40"/>
    </row>
    <row r="45" spans="1:7">
      <c r="A45" s="40"/>
      <c r="B45" s="40"/>
      <c r="C45" s="40"/>
      <c r="D45" s="40"/>
    </row>
  </sheetData>
  <mergeCells count="5">
    <mergeCell ref="A4:E4"/>
    <mergeCell ref="A5:D5"/>
    <mergeCell ref="A8:A10"/>
    <mergeCell ref="B8:B10"/>
    <mergeCell ref="C8:D9"/>
  </mergeCells>
  <pageMargins left="0.33" right="0.28000000000000003" top="0.35433070866141736" bottom="0.47244094488188981" header="0.21" footer="0.23622047244094491"/>
  <pageSetup paperSize="9" scale="10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2:E17"/>
  <sheetViews>
    <sheetView workbookViewId="0">
      <selection activeCell="D12" sqref="D12:E12"/>
    </sheetView>
  </sheetViews>
  <sheetFormatPr defaultRowHeight="14.4"/>
  <cols>
    <col min="1" max="1" width="13.88671875" customWidth="1"/>
    <col min="2" max="2" width="51.88671875" customWidth="1"/>
    <col min="3" max="3" width="18" customWidth="1"/>
    <col min="257" max="257" width="13.88671875" customWidth="1"/>
    <col min="258" max="258" width="51.88671875" customWidth="1"/>
    <col min="259" max="259" width="18" customWidth="1"/>
    <col min="513" max="513" width="13.88671875" customWidth="1"/>
    <col min="514" max="514" width="51.88671875" customWidth="1"/>
    <col min="515" max="515" width="18" customWidth="1"/>
    <col min="769" max="769" width="13.88671875" customWidth="1"/>
    <col min="770" max="770" width="51.88671875" customWidth="1"/>
    <col min="771" max="771" width="18" customWidth="1"/>
    <col min="1025" max="1025" width="13.88671875" customWidth="1"/>
    <col min="1026" max="1026" width="51.88671875" customWidth="1"/>
    <col min="1027" max="1027" width="18" customWidth="1"/>
    <col min="1281" max="1281" width="13.88671875" customWidth="1"/>
    <col min="1282" max="1282" width="51.88671875" customWidth="1"/>
    <col min="1283" max="1283" width="18" customWidth="1"/>
    <col min="1537" max="1537" width="13.88671875" customWidth="1"/>
    <col min="1538" max="1538" width="51.88671875" customWidth="1"/>
    <col min="1539" max="1539" width="18" customWidth="1"/>
    <col min="1793" max="1793" width="13.88671875" customWidth="1"/>
    <col min="1794" max="1794" width="51.88671875" customWidth="1"/>
    <col min="1795" max="1795" width="18" customWidth="1"/>
    <col min="2049" max="2049" width="13.88671875" customWidth="1"/>
    <col min="2050" max="2050" width="51.88671875" customWidth="1"/>
    <col min="2051" max="2051" width="18" customWidth="1"/>
    <col min="2305" max="2305" width="13.88671875" customWidth="1"/>
    <col min="2306" max="2306" width="51.88671875" customWidth="1"/>
    <col min="2307" max="2307" width="18" customWidth="1"/>
    <col min="2561" max="2561" width="13.88671875" customWidth="1"/>
    <col min="2562" max="2562" width="51.88671875" customWidth="1"/>
    <col min="2563" max="2563" width="18" customWidth="1"/>
    <col min="2817" max="2817" width="13.88671875" customWidth="1"/>
    <col min="2818" max="2818" width="51.88671875" customWidth="1"/>
    <col min="2819" max="2819" width="18" customWidth="1"/>
    <col min="3073" max="3073" width="13.88671875" customWidth="1"/>
    <col min="3074" max="3074" width="51.88671875" customWidth="1"/>
    <col min="3075" max="3075" width="18" customWidth="1"/>
    <col min="3329" max="3329" width="13.88671875" customWidth="1"/>
    <col min="3330" max="3330" width="51.88671875" customWidth="1"/>
    <col min="3331" max="3331" width="18" customWidth="1"/>
    <col min="3585" max="3585" width="13.88671875" customWidth="1"/>
    <col min="3586" max="3586" width="51.88671875" customWidth="1"/>
    <col min="3587" max="3587" width="18" customWidth="1"/>
    <col min="3841" max="3841" width="13.88671875" customWidth="1"/>
    <col min="3842" max="3842" width="51.88671875" customWidth="1"/>
    <col min="3843" max="3843" width="18" customWidth="1"/>
    <col min="4097" max="4097" width="13.88671875" customWidth="1"/>
    <col min="4098" max="4098" width="51.88671875" customWidth="1"/>
    <col min="4099" max="4099" width="18" customWidth="1"/>
    <col min="4353" max="4353" width="13.88671875" customWidth="1"/>
    <col min="4354" max="4354" width="51.88671875" customWidth="1"/>
    <col min="4355" max="4355" width="18" customWidth="1"/>
    <col min="4609" max="4609" width="13.88671875" customWidth="1"/>
    <col min="4610" max="4610" width="51.88671875" customWidth="1"/>
    <col min="4611" max="4611" width="18" customWidth="1"/>
    <col min="4865" max="4865" width="13.88671875" customWidth="1"/>
    <col min="4866" max="4866" width="51.88671875" customWidth="1"/>
    <col min="4867" max="4867" width="18" customWidth="1"/>
    <col min="5121" max="5121" width="13.88671875" customWidth="1"/>
    <col min="5122" max="5122" width="51.88671875" customWidth="1"/>
    <col min="5123" max="5123" width="18" customWidth="1"/>
    <col min="5377" max="5377" width="13.88671875" customWidth="1"/>
    <col min="5378" max="5378" width="51.88671875" customWidth="1"/>
    <col min="5379" max="5379" width="18" customWidth="1"/>
    <col min="5633" max="5633" width="13.88671875" customWidth="1"/>
    <col min="5634" max="5634" width="51.88671875" customWidth="1"/>
    <col min="5635" max="5635" width="18" customWidth="1"/>
    <col min="5889" max="5889" width="13.88671875" customWidth="1"/>
    <col min="5890" max="5890" width="51.88671875" customWidth="1"/>
    <col min="5891" max="5891" width="18" customWidth="1"/>
    <col min="6145" max="6145" width="13.88671875" customWidth="1"/>
    <col min="6146" max="6146" width="51.88671875" customWidth="1"/>
    <col min="6147" max="6147" width="18" customWidth="1"/>
    <col min="6401" max="6401" width="13.88671875" customWidth="1"/>
    <col min="6402" max="6402" width="51.88671875" customWidth="1"/>
    <col min="6403" max="6403" width="18" customWidth="1"/>
    <col min="6657" max="6657" width="13.88671875" customWidth="1"/>
    <col min="6658" max="6658" width="51.88671875" customWidth="1"/>
    <col min="6659" max="6659" width="18" customWidth="1"/>
    <col min="6913" max="6913" width="13.88671875" customWidth="1"/>
    <col min="6914" max="6914" width="51.88671875" customWidth="1"/>
    <col min="6915" max="6915" width="18" customWidth="1"/>
    <col min="7169" max="7169" width="13.88671875" customWidth="1"/>
    <col min="7170" max="7170" width="51.88671875" customWidth="1"/>
    <col min="7171" max="7171" width="18" customWidth="1"/>
    <col min="7425" max="7425" width="13.88671875" customWidth="1"/>
    <col min="7426" max="7426" width="51.88671875" customWidth="1"/>
    <col min="7427" max="7427" width="18" customWidth="1"/>
    <col min="7681" max="7681" width="13.88671875" customWidth="1"/>
    <col min="7682" max="7682" width="51.88671875" customWidth="1"/>
    <col min="7683" max="7683" width="18" customWidth="1"/>
    <col min="7937" max="7937" width="13.88671875" customWidth="1"/>
    <col min="7938" max="7938" width="51.88671875" customWidth="1"/>
    <col min="7939" max="7939" width="18" customWidth="1"/>
    <col min="8193" max="8193" width="13.88671875" customWidth="1"/>
    <col min="8194" max="8194" width="51.88671875" customWidth="1"/>
    <col min="8195" max="8195" width="18" customWidth="1"/>
    <col min="8449" max="8449" width="13.88671875" customWidth="1"/>
    <col min="8450" max="8450" width="51.88671875" customWidth="1"/>
    <col min="8451" max="8451" width="18" customWidth="1"/>
    <col min="8705" max="8705" width="13.88671875" customWidth="1"/>
    <col min="8706" max="8706" width="51.88671875" customWidth="1"/>
    <col min="8707" max="8707" width="18" customWidth="1"/>
    <col min="8961" max="8961" width="13.88671875" customWidth="1"/>
    <col min="8962" max="8962" width="51.88671875" customWidth="1"/>
    <col min="8963" max="8963" width="18" customWidth="1"/>
    <col min="9217" max="9217" width="13.88671875" customWidth="1"/>
    <col min="9218" max="9218" width="51.88671875" customWidth="1"/>
    <col min="9219" max="9219" width="18" customWidth="1"/>
    <col min="9473" max="9473" width="13.88671875" customWidth="1"/>
    <col min="9474" max="9474" width="51.88671875" customWidth="1"/>
    <col min="9475" max="9475" width="18" customWidth="1"/>
    <col min="9729" max="9729" width="13.88671875" customWidth="1"/>
    <col min="9730" max="9730" width="51.88671875" customWidth="1"/>
    <col min="9731" max="9731" width="18" customWidth="1"/>
    <col min="9985" max="9985" width="13.88671875" customWidth="1"/>
    <col min="9986" max="9986" width="51.88671875" customWidth="1"/>
    <col min="9987" max="9987" width="18" customWidth="1"/>
    <col min="10241" max="10241" width="13.88671875" customWidth="1"/>
    <col min="10242" max="10242" width="51.88671875" customWidth="1"/>
    <col min="10243" max="10243" width="18" customWidth="1"/>
    <col min="10497" max="10497" width="13.88671875" customWidth="1"/>
    <col min="10498" max="10498" width="51.88671875" customWidth="1"/>
    <col min="10499" max="10499" width="18" customWidth="1"/>
    <col min="10753" max="10753" width="13.88671875" customWidth="1"/>
    <col min="10754" max="10754" width="51.88671875" customWidth="1"/>
    <col min="10755" max="10755" width="18" customWidth="1"/>
    <col min="11009" max="11009" width="13.88671875" customWidth="1"/>
    <col min="11010" max="11010" width="51.88671875" customWidth="1"/>
    <col min="11011" max="11011" width="18" customWidth="1"/>
    <col min="11265" max="11265" width="13.88671875" customWidth="1"/>
    <col min="11266" max="11266" width="51.88671875" customWidth="1"/>
    <col min="11267" max="11267" width="18" customWidth="1"/>
    <col min="11521" max="11521" width="13.88671875" customWidth="1"/>
    <col min="11522" max="11522" width="51.88671875" customWidth="1"/>
    <col min="11523" max="11523" width="18" customWidth="1"/>
    <col min="11777" max="11777" width="13.88671875" customWidth="1"/>
    <col min="11778" max="11778" width="51.88671875" customWidth="1"/>
    <col min="11779" max="11779" width="18" customWidth="1"/>
    <col min="12033" max="12033" width="13.88671875" customWidth="1"/>
    <col min="12034" max="12034" width="51.88671875" customWidth="1"/>
    <col min="12035" max="12035" width="18" customWidth="1"/>
    <col min="12289" max="12289" width="13.88671875" customWidth="1"/>
    <col min="12290" max="12290" width="51.88671875" customWidth="1"/>
    <col min="12291" max="12291" width="18" customWidth="1"/>
    <col min="12545" max="12545" width="13.88671875" customWidth="1"/>
    <col min="12546" max="12546" width="51.88671875" customWidth="1"/>
    <col min="12547" max="12547" width="18" customWidth="1"/>
    <col min="12801" max="12801" width="13.88671875" customWidth="1"/>
    <col min="12802" max="12802" width="51.88671875" customWidth="1"/>
    <col min="12803" max="12803" width="18" customWidth="1"/>
    <col min="13057" max="13057" width="13.88671875" customWidth="1"/>
    <col min="13058" max="13058" width="51.88671875" customWidth="1"/>
    <col min="13059" max="13059" width="18" customWidth="1"/>
    <col min="13313" max="13313" width="13.88671875" customWidth="1"/>
    <col min="13314" max="13314" width="51.88671875" customWidth="1"/>
    <col min="13315" max="13315" width="18" customWidth="1"/>
    <col min="13569" max="13569" width="13.88671875" customWidth="1"/>
    <col min="13570" max="13570" width="51.88671875" customWidth="1"/>
    <col min="13571" max="13571" width="18" customWidth="1"/>
    <col min="13825" max="13825" width="13.88671875" customWidth="1"/>
    <col min="13826" max="13826" width="51.88671875" customWidth="1"/>
    <col min="13827" max="13827" width="18" customWidth="1"/>
    <col min="14081" max="14081" width="13.88671875" customWidth="1"/>
    <col min="14082" max="14082" width="51.88671875" customWidth="1"/>
    <col min="14083" max="14083" width="18" customWidth="1"/>
    <col min="14337" max="14337" width="13.88671875" customWidth="1"/>
    <col min="14338" max="14338" width="51.88671875" customWidth="1"/>
    <col min="14339" max="14339" width="18" customWidth="1"/>
    <col min="14593" max="14593" width="13.88671875" customWidth="1"/>
    <col min="14594" max="14594" width="51.88671875" customWidth="1"/>
    <col min="14595" max="14595" width="18" customWidth="1"/>
    <col min="14849" max="14849" width="13.88671875" customWidth="1"/>
    <col min="14850" max="14850" width="51.88671875" customWidth="1"/>
    <col min="14851" max="14851" width="18" customWidth="1"/>
    <col min="15105" max="15105" width="13.88671875" customWidth="1"/>
    <col min="15106" max="15106" width="51.88671875" customWidth="1"/>
    <col min="15107" max="15107" width="18" customWidth="1"/>
    <col min="15361" max="15361" width="13.88671875" customWidth="1"/>
    <col min="15362" max="15362" width="51.88671875" customWidth="1"/>
    <col min="15363" max="15363" width="18" customWidth="1"/>
    <col min="15617" max="15617" width="13.88671875" customWidth="1"/>
    <col min="15618" max="15618" width="51.88671875" customWidth="1"/>
    <col min="15619" max="15619" width="18" customWidth="1"/>
    <col min="15873" max="15873" width="13.88671875" customWidth="1"/>
    <col min="15874" max="15874" width="51.88671875" customWidth="1"/>
    <col min="15875" max="15875" width="18" customWidth="1"/>
    <col min="16129" max="16129" width="13.88671875" customWidth="1"/>
    <col min="16130" max="16130" width="51.88671875" customWidth="1"/>
    <col min="16131" max="16131" width="18" customWidth="1"/>
  </cols>
  <sheetData>
    <row r="2" spans="1:5">
      <c r="C2" s="269" t="s">
        <v>254</v>
      </c>
    </row>
    <row r="3" spans="1:5" ht="15.6">
      <c r="B3" s="270" t="s">
        <v>237</v>
      </c>
      <c r="C3" s="269"/>
    </row>
    <row r="4" spans="1:5" ht="15" customHeight="1">
      <c r="A4" s="501" t="s">
        <v>253</v>
      </c>
      <c r="B4" s="501"/>
      <c r="C4" s="501"/>
    </row>
    <row r="5" spans="1:5" ht="15" customHeight="1">
      <c r="A5" s="501"/>
      <c r="B5" s="501"/>
      <c r="C5" s="501"/>
    </row>
    <row r="6" spans="1:5" ht="3" customHeight="1">
      <c r="A6" s="502"/>
      <c r="B6" s="502"/>
      <c r="C6" s="502"/>
    </row>
    <row r="7" spans="1:5" ht="15" customHeight="1">
      <c r="A7" s="271"/>
      <c r="B7" s="271"/>
      <c r="C7" s="271"/>
    </row>
    <row r="8" spans="1:5">
      <c r="A8" s="272"/>
      <c r="B8" s="272"/>
      <c r="C8" s="273" t="s">
        <v>36</v>
      </c>
    </row>
    <row r="9" spans="1:5" ht="27.6">
      <c r="A9" s="274" t="s">
        <v>238</v>
      </c>
      <c r="B9" s="274" t="s">
        <v>239</v>
      </c>
      <c r="C9" s="274" t="s">
        <v>96</v>
      </c>
    </row>
    <row r="10" spans="1:5">
      <c r="A10" s="503" t="s">
        <v>240</v>
      </c>
      <c r="B10" s="504"/>
      <c r="C10" s="275">
        <f>C11+C16</f>
        <v>5822.4000000000005</v>
      </c>
    </row>
    <row r="11" spans="1:5" ht="27.6">
      <c r="A11" s="276"/>
      <c r="B11" s="274" t="s">
        <v>241</v>
      </c>
      <c r="C11" s="275">
        <f>C12+C13+C14+C15</f>
        <v>4374.6000000000004</v>
      </c>
    </row>
    <row r="12" spans="1:5" ht="66" customHeight="1">
      <c r="A12" s="276" t="s">
        <v>242</v>
      </c>
      <c r="B12" s="277" t="s">
        <v>82</v>
      </c>
      <c r="C12" s="278">
        <v>3476.6</v>
      </c>
      <c r="E12" s="387"/>
    </row>
    <row r="13" spans="1:5" ht="46.2" customHeight="1">
      <c r="A13" s="276" t="s">
        <v>243</v>
      </c>
      <c r="B13" s="277" t="s">
        <v>84</v>
      </c>
      <c r="C13" s="278">
        <v>898</v>
      </c>
    </row>
    <row r="14" spans="1:5" ht="46.8" hidden="1">
      <c r="A14" s="276" t="s">
        <v>244</v>
      </c>
      <c r="B14" s="277" t="s">
        <v>85</v>
      </c>
      <c r="C14" s="278"/>
    </row>
    <row r="15" spans="1:5" ht="31.2" hidden="1">
      <c r="A15" s="276" t="s">
        <v>245</v>
      </c>
      <c r="B15" s="277" t="s">
        <v>83</v>
      </c>
      <c r="C15" s="278"/>
    </row>
    <row r="16" spans="1:5">
      <c r="A16" s="276"/>
      <c r="B16" s="274" t="s">
        <v>246</v>
      </c>
      <c r="C16" s="275">
        <f>C17</f>
        <v>1447.8</v>
      </c>
    </row>
    <row r="17" spans="1:3" ht="45.75" customHeight="1">
      <c r="A17" s="276" t="s">
        <v>242</v>
      </c>
      <c r="B17" s="277" t="s">
        <v>85</v>
      </c>
      <c r="C17" s="278">
        <v>1447.8</v>
      </c>
    </row>
  </sheetData>
  <mergeCells count="2">
    <mergeCell ref="A4:C6"/>
    <mergeCell ref="A10:B10"/>
  </mergeCells>
  <pageMargins left="0.98425196850393704" right="0.5118110236220472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="80" zoomScaleNormal="80" workbookViewId="0">
      <selection activeCell="E20" sqref="E20"/>
    </sheetView>
  </sheetViews>
  <sheetFormatPr defaultColWidth="9.109375" defaultRowHeight="21.75" customHeight="1"/>
  <cols>
    <col min="1" max="1" width="6.44140625" style="89" customWidth="1"/>
    <col min="2" max="2" width="26.44140625" style="89" customWidth="1"/>
    <col min="3" max="3" width="10.5546875" style="90" customWidth="1"/>
    <col min="4" max="14" width="11.109375" style="89" customWidth="1"/>
    <col min="15" max="256" width="9.109375" style="89"/>
    <col min="257" max="257" width="47.5546875" style="89" customWidth="1"/>
    <col min="258" max="258" width="11.44140625" style="89" customWidth="1"/>
    <col min="259" max="261" width="9.5546875" style="89" customWidth="1"/>
    <col min="262" max="262" width="10.6640625" style="89" customWidth="1"/>
    <col min="263" max="264" width="9.5546875" style="89" customWidth="1"/>
    <col min="265" max="265" width="12.44140625" style="89" customWidth="1"/>
    <col min="266" max="270" width="9.5546875" style="89" customWidth="1"/>
    <col min="271" max="512" width="9.109375" style="89"/>
    <col min="513" max="513" width="47.5546875" style="89" customWidth="1"/>
    <col min="514" max="514" width="11.44140625" style="89" customWidth="1"/>
    <col min="515" max="517" width="9.5546875" style="89" customWidth="1"/>
    <col min="518" max="518" width="10.6640625" style="89" customWidth="1"/>
    <col min="519" max="520" width="9.5546875" style="89" customWidth="1"/>
    <col min="521" max="521" width="12.44140625" style="89" customWidth="1"/>
    <col min="522" max="526" width="9.5546875" style="89" customWidth="1"/>
    <col min="527" max="768" width="9.109375" style="89"/>
    <col min="769" max="769" width="47.5546875" style="89" customWidth="1"/>
    <col min="770" max="770" width="11.44140625" style="89" customWidth="1"/>
    <col min="771" max="773" width="9.5546875" style="89" customWidth="1"/>
    <col min="774" max="774" width="10.6640625" style="89" customWidth="1"/>
    <col min="775" max="776" width="9.5546875" style="89" customWidth="1"/>
    <col min="777" max="777" width="12.44140625" style="89" customWidth="1"/>
    <col min="778" max="782" width="9.5546875" style="89" customWidth="1"/>
    <col min="783" max="1024" width="9.109375" style="89"/>
    <col min="1025" max="1025" width="47.5546875" style="89" customWidth="1"/>
    <col min="1026" max="1026" width="11.44140625" style="89" customWidth="1"/>
    <col min="1027" max="1029" width="9.5546875" style="89" customWidth="1"/>
    <col min="1030" max="1030" width="10.6640625" style="89" customWidth="1"/>
    <col min="1031" max="1032" width="9.5546875" style="89" customWidth="1"/>
    <col min="1033" max="1033" width="12.44140625" style="89" customWidth="1"/>
    <col min="1034" max="1038" width="9.5546875" style="89" customWidth="1"/>
    <col min="1039" max="1280" width="9.109375" style="89"/>
    <col min="1281" max="1281" width="47.5546875" style="89" customWidth="1"/>
    <col min="1282" max="1282" width="11.44140625" style="89" customWidth="1"/>
    <col min="1283" max="1285" width="9.5546875" style="89" customWidth="1"/>
    <col min="1286" max="1286" width="10.6640625" style="89" customWidth="1"/>
    <col min="1287" max="1288" width="9.5546875" style="89" customWidth="1"/>
    <col min="1289" max="1289" width="12.44140625" style="89" customWidth="1"/>
    <col min="1290" max="1294" width="9.5546875" style="89" customWidth="1"/>
    <col min="1295" max="1536" width="9.109375" style="89"/>
    <col min="1537" max="1537" width="47.5546875" style="89" customWidth="1"/>
    <col min="1538" max="1538" width="11.44140625" style="89" customWidth="1"/>
    <col min="1539" max="1541" width="9.5546875" style="89" customWidth="1"/>
    <col min="1542" max="1542" width="10.6640625" style="89" customWidth="1"/>
    <col min="1543" max="1544" width="9.5546875" style="89" customWidth="1"/>
    <col min="1545" max="1545" width="12.44140625" style="89" customWidth="1"/>
    <col min="1546" max="1550" width="9.5546875" style="89" customWidth="1"/>
    <col min="1551" max="1792" width="9.109375" style="89"/>
    <col min="1793" max="1793" width="47.5546875" style="89" customWidth="1"/>
    <col min="1794" max="1794" width="11.44140625" style="89" customWidth="1"/>
    <col min="1795" max="1797" width="9.5546875" style="89" customWidth="1"/>
    <col min="1798" max="1798" width="10.6640625" style="89" customWidth="1"/>
    <col min="1799" max="1800" width="9.5546875" style="89" customWidth="1"/>
    <col min="1801" max="1801" width="12.44140625" style="89" customWidth="1"/>
    <col min="1802" max="1806" width="9.5546875" style="89" customWidth="1"/>
    <col min="1807" max="2048" width="9.109375" style="89"/>
    <col min="2049" max="2049" width="47.5546875" style="89" customWidth="1"/>
    <col min="2050" max="2050" width="11.44140625" style="89" customWidth="1"/>
    <col min="2051" max="2053" width="9.5546875" style="89" customWidth="1"/>
    <col min="2054" max="2054" width="10.6640625" style="89" customWidth="1"/>
    <col min="2055" max="2056" width="9.5546875" style="89" customWidth="1"/>
    <col min="2057" max="2057" width="12.44140625" style="89" customWidth="1"/>
    <col min="2058" max="2062" width="9.5546875" style="89" customWidth="1"/>
    <col min="2063" max="2304" width="9.109375" style="89"/>
    <col min="2305" max="2305" width="47.5546875" style="89" customWidth="1"/>
    <col min="2306" max="2306" width="11.44140625" style="89" customWidth="1"/>
    <col min="2307" max="2309" width="9.5546875" style="89" customWidth="1"/>
    <col min="2310" max="2310" width="10.6640625" style="89" customWidth="1"/>
    <col min="2311" max="2312" width="9.5546875" style="89" customWidth="1"/>
    <col min="2313" max="2313" width="12.44140625" style="89" customWidth="1"/>
    <col min="2314" max="2318" width="9.5546875" style="89" customWidth="1"/>
    <col min="2319" max="2560" width="9.109375" style="89"/>
    <col min="2561" max="2561" width="47.5546875" style="89" customWidth="1"/>
    <col min="2562" max="2562" width="11.44140625" style="89" customWidth="1"/>
    <col min="2563" max="2565" width="9.5546875" style="89" customWidth="1"/>
    <col min="2566" max="2566" width="10.6640625" style="89" customWidth="1"/>
    <col min="2567" max="2568" width="9.5546875" style="89" customWidth="1"/>
    <col min="2569" max="2569" width="12.44140625" style="89" customWidth="1"/>
    <col min="2570" max="2574" width="9.5546875" style="89" customWidth="1"/>
    <col min="2575" max="2816" width="9.109375" style="89"/>
    <col min="2817" max="2817" width="47.5546875" style="89" customWidth="1"/>
    <col min="2818" max="2818" width="11.44140625" style="89" customWidth="1"/>
    <col min="2819" max="2821" width="9.5546875" style="89" customWidth="1"/>
    <col min="2822" max="2822" width="10.6640625" style="89" customWidth="1"/>
    <col min="2823" max="2824" width="9.5546875" style="89" customWidth="1"/>
    <col min="2825" max="2825" width="12.44140625" style="89" customWidth="1"/>
    <col min="2826" max="2830" width="9.5546875" style="89" customWidth="1"/>
    <col min="2831" max="3072" width="9.109375" style="89"/>
    <col min="3073" max="3073" width="47.5546875" style="89" customWidth="1"/>
    <col min="3074" max="3074" width="11.44140625" style="89" customWidth="1"/>
    <col min="3075" max="3077" width="9.5546875" style="89" customWidth="1"/>
    <col min="3078" max="3078" width="10.6640625" style="89" customWidth="1"/>
    <col min="3079" max="3080" width="9.5546875" style="89" customWidth="1"/>
    <col min="3081" max="3081" width="12.44140625" style="89" customWidth="1"/>
    <col min="3082" max="3086" width="9.5546875" style="89" customWidth="1"/>
    <col min="3087" max="3328" width="9.109375" style="89"/>
    <col min="3329" max="3329" width="47.5546875" style="89" customWidth="1"/>
    <col min="3330" max="3330" width="11.44140625" style="89" customWidth="1"/>
    <col min="3331" max="3333" width="9.5546875" style="89" customWidth="1"/>
    <col min="3334" max="3334" width="10.6640625" style="89" customWidth="1"/>
    <col min="3335" max="3336" width="9.5546875" style="89" customWidth="1"/>
    <col min="3337" max="3337" width="12.44140625" style="89" customWidth="1"/>
    <col min="3338" max="3342" width="9.5546875" style="89" customWidth="1"/>
    <col min="3343" max="3584" width="9.109375" style="89"/>
    <col min="3585" max="3585" width="47.5546875" style="89" customWidth="1"/>
    <col min="3586" max="3586" width="11.44140625" style="89" customWidth="1"/>
    <col min="3587" max="3589" width="9.5546875" style="89" customWidth="1"/>
    <col min="3590" max="3590" width="10.6640625" style="89" customWidth="1"/>
    <col min="3591" max="3592" width="9.5546875" style="89" customWidth="1"/>
    <col min="3593" max="3593" width="12.44140625" style="89" customWidth="1"/>
    <col min="3594" max="3598" width="9.5546875" style="89" customWidth="1"/>
    <col min="3599" max="3840" width="9.109375" style="89"/>
    <col min="3841" max="3841" width="47.5546875" style="89" customWidth="1"/>
    <col min="3842" max="3842" width="11.44140625" style="89" customWidth="1"/>
    <col min="3843" max="3845" width="9.5546875" style="89" customWidth="1"/>
    <col min="3846" max="3846" width="10.6640625" style="89" customWidth="1"/>
    <col min="3847" max="3848" width="9.5546875" style="89" customWidth="1"/>
    <col min="3849" max="3849" width="12.44140625" style="89" customWidth="1"/>
    <col min="3850" max="3854" width="9.5546875" style="89" customWidth="1"/>
    <col min="3855" max="4096" width="9.109375" style="89"/>
    <col min="4097" max="4097" width="47.5546875" style="89" customWidth="1"/>
    <col min="4098" max="4098" width="11.44140625" style="89" customWidth="1"/>
    <col min="4099" max="4101" width="9.5546875" style="89" customWidth="1"/>
    <col min="4102" max="4102" width="10.6640625" style="89" customWidth="1"/>
    <col min="4103" max="4104" width="9.5546875" style="89" customWidth="1"/>
    <col min="4105" max="4105" width="12.44140625" style="89" customWidth="1"/>
    <col min="4106" max="4110" width="9.5546875" style="89" customWidth="1"/>
    <col min="4111" max="4352" width="9.109375" style="89"/>
    <col min="4353" max="4353" width="47.5546875" style="89" customWidth="1"/>
    <col min="4354" max="4354" width="11.44140625" style="89" customWidth="1"/>
    <col min="4355" max="4357" width="9.5546875" style="89" customWidth="1"/>
    <col min="4358" max="4358" width="10.6640625" style="89" customWidth="1"/>
    <col min="4359" max="4360" width="9.5546875" style="89" customWidth="1"/>
    <col min="4361" max="4361" width="12.44140625" style="89" customWidth="1"/>
    <col min="4362" max="4366" width="9.5546875" style="89" customWidth="1"/>
    <col min="4367" max="4608" width="9.109375" style="89"/>
    <col min="4609" max="4609" width="47.5546875" style="89" customWidth="1"/>
    <col min="4610" max="4610" width="11.44140625" style="89" customWidth="1"/>
    <col min="4611" max="4613" width="9.5546875" style="89" customWidth="1"/>
    <col min="4614" max="4614" width="10.6640625" style="89" customWidth="1"/>
    <col min="4615" max="4616" width="9.5546875" style="89" customWidth="1"/>
    <col min="4617" max="4617" width="12.44140625" style="89" customWidth="1"/>
    <col min="4618" max="4622" width="9.5546875" style="89" customWidth="1"/>
    <col min="4623" max="4864" width="9.109375" style="89"/>
    <col min="4865" max="4865" width="47.5546875" style="89" customWidth="1"/>
    <col min="4866" max="4866" width="11.44140625" style="89" customWidth="1"/>
    <col min="4867" max="4869" width="9.5546875" style="89" customWidth="1"/>
    <col min="4870" max="4870" width="10.6640625" style="89" customWidth="1"/>
    <col min="4871" max="4872" width="9.5546875" style="89" customWidth="1"/>
    <col min="4873" max="4873" width="12.44140625" style="89" customWidth="1"/>
    <col min="4874" max="4878" width="9.5546875" style="89" customWidth="1"/>
    <col min="4879" max="5120" width="9.109375" style="89"/>
    <col min="5121" max="5121" width="47.5546875" style="89" customWidth="1"/>
    <col min="5122" max="5122" width="11.44140625" style="89" customWidth="1"/>
    <col min="5123" max="5125" width="9.5546875" style="89" customWidth="1"/>
    <col min="5126" max="5126" width="10.6640625" style="89" customWidth="1"/>
    <col min="5127" max="5128" width="9.5546875" style="89" customWidth="1"/>
    <col min="5129" max="5129" width="12.44140625" style="89" customWidth="1"/>
    <col min="5130" max="5134" width="9.5546875" style="89" customWidth="1"/>
    <col min="5135" max="5376" width="9.109375" style="89"/>
    <col min="5377" max="5377" width="47.5546875" style="89" customWidth="1"/>
    <col min="5378" max="5378" width="11.44140625" style="89" customWidth="1"/>
    <col min="5379" max="5381" width="9.5546875" style="89" customWidth="1"/>
    <col min="5382" max="5382" width="10.6640625" style="89" customWidth="1"/>
    <col min="5383" max="5384" width="9.5546875" style="89" customWidth="1"/>
    <col min="5385" max="5385" width="12.44140625" style="89" customWidth="1"/>
    <col min="5386" max="5390" width="9.5546875" style="89" customWidth="1"/>
    <col min="5391" max="5632" width="9.109375" style="89"/>
    <col min="5633" max="5633" width="47.5546875" style="89" customWidth="1"/>
    <col min="5634" max="5634" width="11.44140625" style="89" customWidth="1"/>
    <col min="5635" max="5637" width="9.5546875" style="89" customWidth="1"/>
    <col min="5638" max="5638" width="10.6640625" style="89" customWidth="1"/>
    <col min="5639" max="5640" width="9.5546875" style="89" customWidth="1"/>
    <col min="5641" max="5641" width="12.44140625" style="89" customWidth="1"/>
    <col min="5642" max="5646" width="9.5546875" style="89" customWidth="1"/>
    <col min="5647" max="5888" width="9.109375" style="89"/>
    <col min="5889" max="5889" width="47.5546875" style="89" customWidth="1"/>
    <col min="5890" max="5890" width="11.44140625" style="89" customWidth="1"/>
    <col min="5891" max="5893" width="9.5546875" style="89" customWidth="1"/>
    <col min="5894" max="5894" width="10.6640625" style="89" customWidth="1"/>
    <col min="5895" max="5896" width="9.5546875" style="89" customWidth="1"/>
    <col min="5897" max="5897" width="12.44140625" style="89" customWidth="1"/>
    <col min="5898" max="5902" width="9.5546875" style="89" customWidth="1"/>
    <col min="5903" max="6144" width="9.109375" style="89"/>
    <col min="6145" max="6145" width="47.5546875" style="89" customWidth="1"/>
    <col min="6146" max="6146" width="11.44140625" style="89" customWidth="1"/>
    <col min="6147" max="6149" width="9.5546875" style="89" customWidth="1"/>
    <col min="6150" max="6150" width="10.6640625" style="89" customWidth="1"/>
    <col min="6151" max="6152" width="9.5546875" style="89" customWidth="1"/>
    <col min="6153" max="6153" width="12.44140625" style="89" customWidth="1"/>
    <col min="6154" max="6158" width="9.5546875" style="89" customWidth="1"/>
    <col min="6159" max="6400" width="9.109375" style="89"/>
    <col min="6401" max="6401" width="47.5546875" style="89" customWidth="1"/>
    <col min="6402" max="6402" width="11.44140625" style="89" customWidth="1"/>
    <col min="6403" max="6405" width="9.5546875" style="89" customWidth="1"/>
    <col min="6406" max="6406" width="10.6640625" style="89" customWidth="1"/>
    <col min="6407" max="6408" width="9.5546875" style="89" customWidth="1"/>
    <col min="6409" max="6409" width="12.44140625" style="89" customWidth="1"/>
    <col min="6410" max="6414" width="9.5546875" style="89" customWidth="1"/>
    <col min="6415" max="6656" width="9.109375" style="89"/>
    <col min="6657" max="6657" width="47.5546875" style="89" customWidth="1"/>
    <col min="6658" max="6658" width="11.44140625" style="89" customWidth="1"/>
    <col min="6659" max="6661" width="9.5546875" style="89" customWidth="1"/>
    <col min="6662" max="6662" width="10.6640625" style="89" customWidth="1"/>
    <col min="6663" max="6664" width="9.5546875" style="89" customWidth="1"/>
    <col min="6665" max="6665" width="12.44140625" style="89" customWidth="1"/>
    <col min="6666" max="6670" width="9.5546875" style="89" customWidth="1"/>
    <col min="6671" max="6912" width="9.109375" style="89"/>
    <col min="6913" max="6913" width="47.5546875" style="89" customWidth="1"/>
    <col min="6914" max="6914" width="11.44140625" style="89" customWidth="1"/>
    <col min="6915" max="6917" width="9.5546875" style="89" customWidth="1"/>
    <col min="6918" max="6918" width="10.6640625" style="89" customWidth="1"/>
    <col min="6919" max="6920" width="9.5546875" style="89" customWidth="1"/>
    <col min="6921" max="6921" width="12.44140625" style="89" customWidth="1"/>
    <col min="6922" max="6926" width="9.5546875" style="89" customWidth="1"/>
    <col min="6927" max="7168" width="9.109375" style="89"/>
    <col min="7169" max="7169" width="47.5546875" style="89" customWidth="1"/>
    <col min="7170" max="7170" width="11.44140625" style="89" customWidth="1"/>
    <col min="7171" max="7173" width="9.5546875" style="89" customWidth="1"/>
    <col min="7174" max="7174" width="10.6640625" style="89" customWidth="1"/>
    <col min="7175" max="7176" width="9.5546875" style="89" customWidth="1"/>
    <col min="7177" max="7177" width="12.44140625" style="89" customWidth="1"/>
    <col min="7178" max="7182" width="9.5546875" style="89" customWidth="1"/>
    <col min="7183" max="7424" width="9.109375" style="89"/>
    <col min="7425" max="7425" width="47.5546875" style="89" customWidth="1"/>
    <col min="7426" max="7426" width="11.44140625" style="89" customWidth="1"/>
    <col min="7427" max="7429" width="9.5546875" style="89" customWidth="1"/>
    <col min="7430" max="7430" width="10.6640625" style="89" customWidth="1"/>
    <col min="7431" max="7432" width="9.5546875" style="89" customWidth="1"/>
    <col min="7433" max="7433" width="12.44140625" style="89" customWidth="1"/>
    <col min="7434" max="7438" width="9.5546875" style="89" customWidth="1"/>
    <col min="7439" max="7680" width="9.109375" style="89"/>
    <col min="7681" max="7681" width="47.5546875" style="89" customWidth="1"/>
    <col min="7682" max="7682" width="11.44140625" style="89" customWidth="1"/>
    <col min="7683" max="7685" width="9.5546875" style="89" customWidth="1"/>
    <col min="7686" max="7686" width="10.6640625" style="89" customWidth="1"/>
    <col min="7687" max="7688" width="9.5546875" style="89" customWidth="1"/>
    <col min="7689" max="7689" width="12.44140625" style="89" customWidth="1"/>
    <col min="7690" max="7694" width="9.5546875" style="89" customWidth="1"/>
    <col min="7695" max="7936" width="9.109375" style="89"/>
    <col min="7937" max="7937" width="47.5546875" style="89" customWidth="1"/>
    <col min="7938" max="7938" width="11.44140625" style="89" customWidth="1"/>
    <col min="7939" max="7941" width="9.5546875" style="89" customWidth="1"/>
    <col min="7942" max="7942" width="10.6640625" style="89" customWidth="1"/>
    <col min="7943" max="7944" width="9.5546875" style="89" customWidth="1"/>
    <col min="7945" max="7945" width="12.44140625" style="89" customWidth="1"/>
    <col min="7946" max="7950" width="9.5546875" style="89" customWidth="1"/>
    <col min="7951" max="8192" width="9.109375" style="89"/>
    <col min="8193" max="8193" width="47.5546875" style="89" customWidth="1"/>
    <col min="8194" max="8194" width="11.44140625" style="89" customWidth="1"/>
    <col min="8195" max="8197" width="9.5546875" style="89" customWidth="1"/>
    <col min="8198" max="8198" width="10.6640625" style="89" customWidth="1"/>
    <col min="8199" max="8200" width="9.5546875" style="89" customWidth="1"/>
    <col min="8201" max="8201" width="12.44140625" style="89" customWidth="1"/>
    <col min="8202" max="8206" width="9.5546875" style="89" customWidth="1"/>
    <col min="8207" max="8448" width="9.109375" style="89"/>
    <col min="8449" max="8449" width="47.5546875" style="89" customWidth="1"/>
    <col min="8450" max="8450" width="11.44140625" style="89" customWidth="1"/>
    <col min="8451" max="8453" width="9.5546875" style="89" customWidth="1"/>
    <col min="8454" max="8454" width="10.6640625" style="89" customWidth="1"/>
    <col min="8455" max="8456" width="9.5546875" style="89" customWidth="1"/>
    <col min="8457" max="8457" width="12.44140625" style="89" customWidth="1"/>
    <col min="8458" max="8462" width="9.5546875" style="89" customWidth="1"/>
    <col min="8463" max="8704" width="9.109375" style="89"/>
    <col min="8705" max="8705" width="47.5546875" style="89" customWidth="1"/>
    <col min="8706" max="8706" width="11.44140625" style="89" customWidth="1"/>
    <col min="8707" max="8709" width="9.5546875" style="89" customWidth="1"/>
    <col min="8710" max="8710" width="10.6640625" style="89" customWidth="1"/>
    <col min="8711" max="8712" width="9.5546875" style="89" customWidth="1"/>
    <col min="8713" max="8713" width="12.44140625" style="89" customWidth="1"/>
    <col min="8714" max="8718" width="9.5546875" style="89" customWidth="1"/>
    <col min="8719" max="8960" width="9.109375" style="89"/>
    <col min="8961" max="8961" width="47.5546875" style="89" customWidth="1"/>
    <col min="8962" max="8962" width="11.44140625" style="89" customWidth="1"/>
    <col min="8963" max="8965" width="9.5546875" style="89" customWidth="1"/>
    <col min="8966" max="8966" width="10.6640625" style="89" customWidth="1"/>
    <col min="8967" max="8968" width="9.5546875" style="89" customWidth="1"/>
    <col min="8969" max="8969" width="12.44140625" style="89" customWidth="1"/>
    <col min="8970" max="8974" width="9.5546875" style="89" customWidth="1"/>
    <col min="8975" max="9216" width="9.109375" style="89"/>
    <col min="9217" max="9217" width="47.5546875" style="89" customWidth="1"/>
    <col min="9218" max="9218" width="11.44140625" style="89" customWidth="1"/>
    <col min="9219" max="9221" width="9.5546875" style="89" customWidth="1"/>
    <col min="9222" max="9222" width="10.6640625" style="89" customWidth="1"/>
    <col min="9223" max="9224" width="9.5546875" style="89" customWidth="1"/>
    <col min="9225" max="9225" width="12.44140625" style="89" customWidth="1"/>
    <col min="9226" max="9230" width="9.5546875" style="89" customWidth="1"/>
    <col min="9231" max="9472" width="9.109375" style="89"/>
    <col min="9473" max="9473" width="47.5546875" style="89" customWidth="1"/>
    <col min="9474" max="9474" width="11.44140625" style="89" customWidth="1"/>
    <col min="9475" max="9477" width="9.5546875" style="89" customWidth="1"/>
    <col min="9478" max="9478" width="10.6640625" style="89" customWidth="1"/>
    <col min="9479" max="9480" width="9.5546875" style="89" customWidth="1"/>
    <col min="9481" max="9481" width="12.44140625" style="89" customWidth="1"/>
    <col min="9482" max="9486" width="9.5546875" style="89" customWidth="1"/>
    <col min="9487" max="9728" width="9.109375" style="89"/>
    <col min="9729" max="9729" width="47.5546875" style="89" customWidth="1"/>
    <col min="9730" max="9730" width="11.44140625" style="89" customWidth="1"/>
    <col min="9731" max="9733" width="9.5546875" style="89" customWidth="1"/>
    <col min="9734" max="9734" width="10.6640625" style="89" customWidth="1"/>
    <col min="9735" max="9736" width="9.5546875" style="89" customWidth="1"/>
    <col min="9737" max="9737" width="12.44140625" style="89" customWidth="1"/>
    <col min="9738" max="9742" width="9.5546875" style="89" customWidth="1"/>
    <col min="9743" max="9984" width="9.109375" style="89"/>
    <col min="9985" max="9985" width="47.5546875" style="89" customWidth="1"/>
    <col min="9986" max="9986" width="11.44140625" style="89" customWidth="1"/>
    <col min="9987" max="9989" width="9.5546875" style="89" customWidth="1"/>
    <col min="9990" max="9990" width="10.6640625" style="89" customWidth="1"/>
    <col min="9991" max="9992" width="9.5546875" style="89" customWidth="1"/>
    <col min="9993" max="9993" width="12.44140625" style="89" customWidth="1"/>
    <col min="9994" max="9998" width="9.5546875" style="89" customWidth="1"/>
    <col min="9999" max="10240" width="9.109375" style="89"/>
    <col min="10241" max="10241" width="47.5546875" style="89" customWidth="1"/>
    <col min="10242" max="10242" width="11.44140625" style="89" customWidth="1"/>
    <col min="10243" max="10245" width="9.5546875" style="89" customWidth="1"/>
    <col min="10246" max="10246" width="10.6640625" style="89" customWidth="1"/>
    <col min="10247" max="10248" width="9.5546875" style="89" customWidth="1"/>
    <col min="10249" max="10249" width="12.44140625" style="89" customWidth="1"/>
    <col min="10250" max="10254" width="9.5546875" style="89" customWidth="1"/>
    <col min="10255" max="10496" width="9.109375" style="89"/>
    <col min="10497" max="10497" width="47.5546875" style="89" customWidth="1"/>
    <col min="10498" max="10498" width="11.44140625" style="89" customWidth="1"/>
    <col min="10499" max="10501" width="9.5546875" style="89" customWidth="1"/>
    <col min="10502" max="10502" width="10.6640625" style="89" customWidth="1"/>
    <col min="10503" max="10504" width="9.5546875" style="89" customWidth="1"/>
    <col min="10505" max="10505" width="12.44140625" style="89" customWidth="1"/>
    <col min="10506" max="10510" width="9.5546875" style="89" customWidth="1"/>
    <col min="10511" max="10752" width="9.109375" style="89"/>
    <col min="10753" max="10753" width="47.5546875" style="89" customWidth="1"/>
    <col min="10754" max="10754" width="11.44140625" style="89" customWidth="1"/>
    <col min="10755" max="10757" width="9.5546875" style="89" customWidth="1"/>
    <col min="10758" max="10758" width="10.6640625" style="89" customWidth="1"/>
    <col min="10759" max="10760" width="9.5546875" style="89" customWidth="1"/>
    <col min="10761" max="10761" width="12.44140625" style="89" customWidth="1"/>
    <col min="10762" max="10766" width="9.5546875" style="89" customWidth="1"/>
    <col min="10767" max="11008" width="9.109375" style="89"/>
    <col min="11009" max="11009" width="47.5546875" style="89" customWidth="1"/>
    <col min="11010" max="11010" width="11.44140625" style="89" customWidth="1"/>
    <col min="11011" max="11013" width="9.5546875" style="89" customWidth="1"/>
    <col min="11014" max="11014" width="10.6640625" style="89" customWidth="1"/>
    <col min="11015" max="11016" width="9.5546875" style="89" customWidth="1"/>
    <col min="11017" max="11017" width="12.44140625" style="89" customWidth="1"/>
    <col min="11018" max="11022" width="9.5546875" style="89" customWidth="1"/>
    <col min="11023" max="11264" width="9.109375" style="89"/>
    <col min="11265" max="11265" width="47.5546875" style="89" customWidth="1"/>
    <col min="11266" max="11266" width="11.44140625" style="89" customWidth="1"/>
    <col min="11267" max="11269" width="9.5546875" style="89" customWidth="1"/>
    <col min="11270" max="11270" width="10.6640625" style="89" customWidth="1"/>
    <col min="11271" max="11272" width="9.5546875" style="89" customWidth="1"/>
    <col min="11273" max="11273" width="12.44140625" style="89" customWidth="1"/>
    <col min="11274" max="11278" width="9.5546875" style="89" customWidth="1"/>
    <col min="11279" max="11520" width="9.109375" style="89"/>
    <col min="11521" max="11521" width="47.5546875" style="89" customWidth="1"/>
    <col min="11522" max="11522" width="11.44140625" style="89" customWidth="1"/>
    <col min="11523" max="11525" width="9.5546875" style="89" customWidth="1"/>
    <col min="11526" max="11526" width="10.6640625" style="89" customWidth="1"/>
    <col min="11527" max="11528" width="9.5546875" style="89" customWidth="1"/>
    <col min="11529" max="11529" width="12.44140625" style="89" customWidth="1"/>
    <col min="11530" max="11534" width="9.5546875" style="89" customWidth="1"/>
    <col min="11535" max="11776" width="9.109375" style="89"/>
    <col min="11777" max="11777" width="47.5546875" style="89" customWidth="1"/>
    <col min="11778" max="11778" width="11.44140625" style="89" customWidth="1"/>
    <col min="11779" max="11781" width="9.5546875" style="89" customWidth="1"/>
    <col min="11782" max="11782" width="10.6640625" style="89" customWidth="1"/>
    <col min="11783" max="11784" width="9.5546875" style="89" customWidth="1"/>
    <col min="11785" max="11785" width="12.44140625" style="89" customWidth="1"/>
    <col min="11786" max="11790" width="9.5546875" style="89" customWidth="1"/>
    <col min="11791" max="12032" width="9.109375" style="89"/>
    <col min="12033" max="12033" width="47.5546875" style="89" customWidth="1"/>
    <col min="12034" max="12034" width="11.44140625" style="89" customWidth="1"/>
    <col min="12035" max="12037" width="9.5546875" style="89" customWidth="1"/>
    <col min="12038" max="12038" width="10.6640625" style="89" customWidth="1"/>
    <col min="12039" max="12040" width="9.5546875" style="89" customWidth="1"/>
    <col min="12041" max="12041" width="12.44140625" style="89" customWidth="1"/>
    <col min="12042" max="12046" width="9.5546875" style="89" customWidth="1"/>
    <col min="12047" max="12288" width="9.109375" style="89"/>
    <col min="12289" max="12289" width="47.5546875" style="89" customWidth="1"/>
    <col min="12290" max="12290" width="11.44140625" style="89" customWidth="1"/>
    <col min="12291" max="12293" width="9.5546875" style="89" customWidth="1"/>
    <col min="12294" max="12294" width="10.6640625" style="89" customWidth="1"/>
    <col min="12295" max="12296" width="9.5546875" style="89" customWidth="1"/>
    <col min="12297" max="12297" width="12.44140625" style="89" customWidth="1"/>
    <col min="12298" max="12302" width="9.5546875" style="89" customWidth="1"/>
    <col min="12303" max="12544" width="9.109375" style="89"/>
    <col min="12545" max="12545" width="47.5546875" style="89" customWidth="1"/>
    <col min="12546" max="12546" width="11.44140625" style="89" customWidth="1"/>
    <col min="12547" max="12549" width="9.5546875" style="89" customWidth="1"/>
    <col min="12550" max="12550" width="10.6640625" style="89" customWidth="1"/>
    <col min="12551" max="12552" width="9.5546875" style="89" customWidth="1"/>
    <col min="12553" max="12553" width="12.44140625" style="89" customWidth="1"/>
    <col min="12554" max="12558" width="9.5546875" style="89" customWidth="1"/>
    <col min="12559" max="12800" width="9.109375" style="89"/>
    <col min="12801" max="12801" width="47.5546875" style="89" customWidth="1"/>
    <col min="12802" max="12802" width="11.44140625" style="89" customWidth="1"/>
    <col min="12803" max="12805" width="9.5546875" style="89" customWidth="1"/>
    <col min="12806" max="12806" width="10.6640625" style="89" customWidth="1"/>
    <col min="12807" max="12808" width="9.5546875" style="89" customWidth="1"/>
    <col min="12809" max="12809" width="12.44140625" style="89" customWidth="1"/>
    <col min="12810" max="12814" width="9.5546875" style="89" customWidth="1"/>
    <col min="12815" max="13056" width="9.109375" style="89"/>
    <col min="13057" max="13057" width="47.5546875" style="89" customWidth="1"/>
    <col min="13058" max="13058" width="11.44140625" style="89" customWidth="1"/>
    <col min="13059" max="13061" width="9.5546875" style="89" customWidth="1"/>
    <col min="13062" max="13062" width="10.6640625" style="89" customWidth="1"/>
    <col min="13063" max="13064" width="9.5546875" style="89" customWidth="1"/>
    <col min="13065" max="13065" width="12.44140625" style="89" customWidth="1"/>
    <col min="13066" max="13070" width="9.5546875" style="89" customWidth="1"/>
    <col min="13071" max="13312" width="9.109375" style="89"/>
    <col min="13313" max="13313" width="47.5546875" style="89" customWidth="1"/>
    <col min="13314" max="13314" width="11.44140625" style="89" customWidth="1"/>
    <col min="13315" max="13317" width="9.5546875" style="89" customWidth="1"/>
    <col min="13318" max="13318" width="10.6640625" style="89" customWidth="1"/>
    <col min="13319" max="13320" width="9.5546875" style="89" customWidth="1"/>
    <col min="13321" max="13321" width="12.44140625" style="89" customWidth="1"/>
    <col min="13322" max="13326" width="9.5546875" style="89" customWidth="1"/>
    <col min="13327" max="13568" width="9.109375" style="89"/>
    <col min="13569" max="13569" width="47.5546875" style="89" customWidth="1"/>
    <col min="13570" max="13570" width="11.44140625" style="89" customWidth="1"/>
    <col min="13571" max="13573" width="9.5546875" style="89" customWidth="1"/>
    <col min="13574" max="13574" width="10.6640625" style="89" customWidth="1"/>
    <col min="13575" max="13576" width="9.5546875" style="89" customWidth="1"/>
    <col min="13577" max="13577" width="12.44140625" style="89" customWidth="1"/>
    <col min="13578" max="13582" width="9.5546875" style="89" customWidth="1"/>
    <col min="13583" max="13824" width="9.109375" style="89"/>
    <col min="13825" max="13825" width="47.5546875" style="89" customWidth="1"/>
    <col min="13826" max="13826" width="11.44140625" style="89" customWidth="1"/>
    <col min="13827" max="13829" width="9.5546875" style="89" customWidth="1"/>
    <col min="13830" max="13830" width="10.6640625" style="89" customWidth="1"/>
    <col min="13831" max="13832" width="9.5546875" style="89" customWidth="1"/>
    <col min="13833" max="13833" width="12.44140625" style="89" customWidth="1"/>
    <col min="13834" max="13838" width="9.5546875" style="89" customWidth="1"/>
    <col min="13839" max="14080" width="9.109375" style="89"/>
    <col min="14081" max="14081" width="47.5546875" style="89" customWidth="1"/>
    <col min="14082" max="14082" width="11.44140625" style="89" customWidth="1"/>
    <col min="14083" max="14085" width="9.5546875" style="89" customWidth="1"/>
    <col min="14086" max="14086" width="10.6640625" style="89" customWidth="1"/>
    <col min="14087" max="14088" width="9.5546875" style="89" customWidth="1"/>
    <col min="14089" max="14089" width="12.44140625" style="89" customWidth="1"/>
    <col min="14090" max="14094" width="9.5546875" style="89" customWidth="1"/>
    <col min="14095" max="14336" width="9.109375" style="89"/>
    <col min="14337" max="14337" width="47.5546875" style="89" customWidth="1"/>
    <col min="14338" max="14338" width="11.44140625" style="89" customWidth="1"/>
    <col min="14339" max="14341" width="9.5546875" style="89" customWidth="1"/>
    <col min="14342" max="14342" width="10.6640625" style="89" customWidth="1"/>
    <col min="14343" max="14344" width="9.5546875" style="89" customWidth="1"/>
    <col min="14345" max="14345" width="12.44140625" style="89" customWidth="1"/>
    <col min="14346" max="14350" width="9.5546875" style="89" customWidth="1"/>
    <col min="14351" max="14592" width="9.109375" style="89"/>
    <col min="14593" max="14593" width="47.5546875" style="89" customWidth="1"/>
    <col min="14594" max="14594" width="11.44140625" style="89" customWidth="1"/>
    <col min="14595" max="14597" width="9.5546875" style="89" customWidth="1"/>
    <col min="14598" max="14598" width="10.6640625" style="89" customWidth="1"/>
    <col min="14599" max="14600" width="9.5546875" style="89" customWidth="1"/>
    <col min="14601" max="14601" width="12.44140625" style="89" customWidth="1"/>
    <col min="14602" max="14606" width="9.5546875" style="89" customWidth="1"/>
    <col min="14607" max="14848" width="9.109375" style="89"/>
    <col min="14849" max="14849" width="47.5546875" style="89" customWidth="1"/>
    <col min="14850" max="14850" width="11.44140625" style="89" customWidth="1"/>
    <col min="14851" max="14853" width="9.5546875" style="89" customWidth="1"/>
    <col min="14854" max="14854" width="10.6640625" style="89" customWidth="1"/>
    <col min="14855" max="14856" width="9.5546875" style="89" customWidth="1"/>
    <col min="14857" max="14857" width="12.44140625" style="89" customWidth="1"/>
    <col min="14858" max="14862" width="9.5546875" style="89" customWidth="1"/>
    <col min="14863" max="15104" width="9.109375" style="89"/>
    <col min="15105" max="15105" width="47.5546875" style="89" customWidth="1"/>
    <col min="15106" max="15106" width="11.44140625" style="89" customWidth="1"/>
    <col min="15107" max="15109" width="9.5546875" style="89" customWidth="1"/>
    <col min="15110" max="15110" width="10.6640625" style="89" customWidth="1"/>
    <col min="15111" max="15112" width="9.5546875" style="89" customWidth="1"/>
    <col min="15113" max="15113" width="12.44140625" style="89" customWidth="1"/>
    <col min="15114" max="15118" width="9.5546875" style="89" customWidth="1"/>
    <col min="15119" max="15360" width="9.109375" style="89"/>
    <col min="15361" max="15361" width="47.5546875" style="89" customWidth="1"/>
    <col min="15362" max="15362" width="11.44140625" style="89" customWidth="1"/>
    <col min="15363" max="15365" width="9.5546875" style="89" customWidth="1"/>
    <col min="15366" max="15366" width="10.6640625" style="89" customWidth="1"/>
    <col min="15367" max="15368" width="9.5546875" style="89" customWidth="1"/>
    <col min="15369" max="15369" width="12.44140625" style="89" customWidth="1"/>
    <col min="15370" max="15374" width="9.5546875" style="89" customWidth="1"/>
    <col min="15375" max="15616" width="9.109375" style="89"/>
    <col min="15617" max="15617" width="47.5546875" style="89" customWidth="1"/>
    <col min="15618" max="15618" width="11.44140625" style="89" customWidth="1"/>
    <col min="15619" max="15621" width="9.5546875" style="89" customWidth="1"/>
    <col min="15622" max="15622" width="10.6640625" style="89" customWidth="1"/>
    <col min="15623" max="15624" width="9.5546875" style="89" customWidth="1"/>
    <col min="15625" max="15625" width="12.44140625" style="89" customWidth="1"/>
    <col min="15626" max="15630" width="9.5546875" style="89" customWidth="1"/>
    <col min="15631" max="15872" width="9.109375" style="89"/>
    <col min="15873" max="15873" width="47.5546875" style="89" customWidth="1"/>
    <col min="15874" max="15874" width="11.44140625" style="89" customWidth="1"/>
    <col min="15875" max="15877" width="9.5546875" style="89" customWidth="1"/>
    <col min="15878" max="15878" width="10.6640625" style="89" customWidth="1"/>
    <col min="15879" max="15880" width="9.5546875" style="89" customWidth="1"/>
    <col min="15881" max="15881" width="12.44140625" style="89" customWidth="1"/>
    <col min="15882" max="15886" width="9.5546875" style="89" customWidth="1"/>
    <col min="15887" max="16128" width="9.109375" style="89"/>
    <col min="16129" max="16129" width="47.5546875" style="89" customWidth="1"/>
    <col min="16130" max="16130" width="11.44140625" style="89" customWidth="1"/>
    <col min="16131" max="16133" width="9.5546875" style="89" customWidth="1"/>
    <col min="16134" max="16134" width="10.6640625" style="89" customWidth="1"/>
    <col min="16135" max="16136" width="9.5546875" style="89" customWidth="1"/>
    <col min="16137" max="16137" width="12.44140625" style="89" customWidth="1"/>
    <col min="16138" max="16142" width="9.5546875" style="89" customWidth="1"/>
    <col min="16143" max="16384" width="9.109375" style="89"/>
  </cols>
  <sheetData>
    <row r="1" spans="1:14" ht="23.25" customHeight="1">
      <c r="L1" s="425" t="s">
        <v>255</v>
      </c>
      <c r="M1" s="425"/>
      <c r="N1" s="425"/>
    </row>
    <row r="2" spans="1:14" ht="23.25" customHeight="1">
      <c r="L2" s="285"/>
      <c r="M2" s="285"/>
      <c r="N2" s="285"/>
    </row>
    <row r="3" spans="1:14" ht="42.75" customHeight="1">
      <c r="B3" s="514" t="s">
        <v>307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280"/>
    </row>
    <row r="4" spans="1:14" ht="14.25" customHeight="1">
      <c r="B4" s="184"/>
      <c r="C4" s="287"/>
      <c r="D4" s="287"/>
      <c r="E4" s="287"/>
      <c r="F4" s="287"/>
      <c r="G4" s="287"/>
      <c r="H4" s="287"/>
      <c r="I4" s="287"/>
      <c r="J4" s="287"/>
      <c r="K4" s="280"/>
      <c r="L4" s="280"/>
      <c r="M4" s="280"/>
      <c r="N4" s="280"/>
    </row>
    <row r="5" spans="1:14" ht="12.75" customHeight="1">
      <c r="B5" s="91"/>
      <c r="C5" s="92"/>
      <c r="D5" s="426"/>
      <c r="E5" s="426"/>
      <c r="F5" s="426"/>
      <c r="G5" s="426"/>
      <c r="H5" s="426"/>
      <c r="I5" s="286"/>
      <c r="J5" s="92"/>
      <c r="K5" s="92"/>
      <c r="L5" s="92"/>
      <c r="M5" s="92"/>
      <c r="N5" s="93"/>
    </row>
    <row r="6" spans="1:14" ht="19.5" customHeight="1" thickBot="1">
      <c r="B6" s="91"/>
      <c r="C6" s="92"/>
      <c r="D6" s="94"/>
      <c r="E6" s="92"/>
      <c r="F6" s="92"/>
      <c r="G6" s="92"/>
      <c r="H6" s="92"/>
      <c r="I6" s="92"/>
      <c r="J6" s="92"/>
      <c r="K6" s="92"/>
      <c r="L6" s="92"/>
      <c r="M6" s="92"/>
      <c r="N6" s="289" t="s">
        <v>36</v>
      </c>
    </row>
    <row r="7" spans="1:14" ht="25.5" customHeight="1">
      <c r="A7" s="515" t="s">
        <v>256</v>
      </c>
      <c r="B7" s="517" t="s">
        <v>257</v>
      </c>
      <c r="C7" s="519" t="s">
        <v>96</v>
      </c>
      <c r="D7" s="519" t="s">
        <v>100</v>
      </c>
      <c r="E7" s="519"/>
      <c r="F7" s="519"/>
      <c r="G7" s="519"/>
      <c r="H7" s="519"/>
      <c r="I7" s="519"/>
      <c r="J7" s="519"/>
      <c r="K7" s="519"/>
      <c r="L7" s="519"/>
      <c r="M7" s="519"/>
      <c r="N7" s="520"/>
    </row>
    <row r="8" spans="1:14" ht="15.75" hidden="1" customHeight="1">
      <c r="A8" s="516"/>
      <c r="B8" s="518"/>
      <c r="C8" s="512"/>
      <c r="D8" s="290" t="s">
        <v>99</v>
      </c>
      <c r="E8" s="290"/>
      <c r="F8" s="290"/>
      <c r="G8" s="290"/>
      <c r="H8" s="290"/>
      <c r="I8" s="290"/>
      <c r="J8" s="448" t="s">
        <v>99</v>
      </c>
      <c r="K8" s="448"/>
      <c r="L8" s="448"/>
      <c r="M8" s="448"/>
      <c r="N8" s="521"/>
    </row>
    <row r="9" spans="1:14" ht="15.75" hidden="1" customHeight="1">
      <c r="A9" s="516"/>
      <c r="B9" s="518"/>
      <c r="C9" s="512"/>
      <c r="D9" s="288">
        <v>1</v>
      </c>
      <c r="E9" s="288">
        <v>2</v>
      </c>
      <c r="F9" s="288">
        <v>3</v>
      </c>
      <c r="G9" s="288">
        <v>4</v>
      </c>
      <c r="H9" s="288">
        <v>5</v>
      </c>
      <c r="I9" s="288"/>
      <c r="J9" s="288">
        <v>1</v>
      </c>
      <c r="K9" s="288">
        <v>2</v>
      </c>
      <c r="L9" s="288">
        <v>3</v>
      </c>
      <c r="M9" s="288">
        <v>4</v>
      </c>
      <c r="N9" s="291">
        <v>5</v>
      </c>
    </row>
    <row r="10" spans="1:14" ht="15.75" customHeight="1">
      <c r="A10" s="516"/>
      <c r="B10" s="518"/>
      <c r="C10" s="512"/>
      <c r="D10" s="509" t="s">
        <v>101</v>
      </c>
      <c r="E10" s="509" t="s">
        <v>102</v>
      </c>
      <c r="F10" s="509" t="s">
        <v>103</v>
      </c>
      <c r="G10" s="509" t="s">
        <v>104</v>
      </c>
      <c r="H10" s="509" t="s">
        <v>105</v>
      </c>
      <c r="I10" s="509" t="s">
        <v>170</v>
      </c>
      <c r="J10" s="509" t="s">
        <v>107</v>
      </c>
      <c r="K10" s="509" t="s">
        <v>108</v>
      </c>
      <c r="L10" s="509" t="s">
        <v>109</v>
      </c>
      <c r="M10" s="509" t="s">
        <v>110</v>
      </c>
      <c r="N10" s="510" t="s">
        <v>111</v>
      </c>
    </row>
    <row r="11" spans="1:14" ht="31.5" customHeight="1">
      <c r="A11" s="516"/>
      <c r="B11" s="518"/>
      <c r="C11" s="512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10"/>
    </row>
    <row r="12" spans="1:14" ht="21" customHeight="1">
      <c r="A12" s="292">
        <v>1</v>
      </c>
      <c r="B12" s="293">
        <v>2</v>
      </c>
      <c r="C12" s="293">
        <v>3</v>
      </c>
      <c r="D12" s="293">
        <v>4</v>
      </c>
      <c r="E12" s="293">
        <v>5</v>
      </c>
      <c r="F12" s="293">
        <v>6</v>
      </c>
      <c r="G12" s="293">
        <v>7</v>
      </c>
      <c r="H12" s="293">
        <v>8</v>
      </c>
      <c r="I12" s="293">
        <v>9</v>
      </c>
      <c r="J12" s="293">
        <v>10</v>
      </c>
      <c r="K12" s="293">
        <v>11</v>
      </c>
      <c r="L12" s="293">
        <v>12</v>
      </c>
      <c r="M12" s="293">
        <v>13</v>
      </c>
      <c r="N12" s="294">
        <v>14</v>
      </c>
    </row>
    <row r="13" spans="1:14" ht="28.5" hidden="1" customHeight="1">
      <c r="A13" s="295"/>
      <c r="B13" s="284"/>
      <c r="C13" s="284">
        <f>73957.5/63540.9</f>
        <v>1.1639353550233</v>
      </c>
      <c r="D13" s="284">
        <f>D14*C13</f>
        <v>29.098383875582499</v>
      </c>
      <c r="E13" s="284">
        <f>E14*C13</f>
        <v>29.098383875582499</v>
      </c>
      <c r="F13" s="284">
        <f>F14*C13</f>
        <v>209.508363904194</v>
      </c>
      <c r="G13" s="284">
        <f>G14*C13</f>
        <v>0</v>
      </c>
      <c r="H13" s="284">
        <f>H14*C13</f>
        <v>248.15101769096756</v>
      </c>
      <c r="I13" s="284"/>
      <c r="J13" s="284" t="e">
        <f>J14*#REF!</f>
        <v>#REF!</v>
      </c>
      <c r="K13" s="284" t="e">
        <f>K14*#REF!</f>
        <v>#REF!</v>
      </c>
      <c r="L13" s="284" t="e">
        <f>L14*#REF!</f>
        <v>#REF!</v>
      </c>
      <c r="M13" s="284" t="e">
        <f>M14*#REF!</f>
        <v>#REF!</v>
      </c>
      <c r="N13" s="296" t="e">
        <f>N14*#REF!</f>
        <v>#REF!</v>
      </c>
    </row>
    <row r="14" spans="1:14" ht="27.75" customHeight="1">
      <c r="A14" s="511" t="s">
        <v>96</v>
      </c>
      <c r="B14" s="512"/>
      <c r="C14" s="297">
        <f>C16+C17+C19+C20+C22+C23+C24+C27+C28</f>
        <v>1898.6000000000001</v>
      </c>
      <c r="D14" s="297">
        <f t="shared" ref="D14:N14" si="0">D16+D17+D19+D20+D22+D23+D24+D27+D28</f>
        <v>25</v>
      </c>
      <c r="E14" s="297">
        <f t="shared" si="0"/>
        <v>25</v>
      </c>
      <c r="F14" s="297">
        <f t="shared" si="0"/>
        <v>180</v>
      </c>
      <c r="G14" s="297">
        <f t="shared" si="0"/>
        <v>0</v>
      </c>
      <c r="H14" s="297">
        <f t="shared" si="0"/>
        <v>213.2</v>
      </c>
      <c r="I14" s="297">
        <f t="shared" si="0"/>
        <v>665.4</v>
      </c>
      <c r="J14" s="297">
        <f t="shared" si="0"/>
        <v>330</v>
      </c>
      <c r="K14" s="297">
        <f t="shared" si="0"/>
        <v>60</v>
      </c>
      <c r="L14" s="297">
        <f t="shared" si="0"/>
        <v>190</v>
      </c>
      <c r="M14" s="297">
        <f t="shared" si="0"/>
        <v>150</v>
      </c>
      <c r="N14" s="298">
        <f t="shared" si="0"/>
        <v>60</v>
      </c>
    </row>
    <row r="15" spans="1:14" ht="27.75" customHeight="1">
      <c r="A15" s="513" t="s">
        <v>258</v>
      </c>
      <c r="B15" s="448"/>
      <c r="C15" s="507" t="s">
        <v>259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8"/>
    </row>
    <row r="16" spans="1:14" ht="27.75" customHeight="1">
      <c r="A16" s="299" t="s">
        <v>260</v>
      </c>
      <c r="B16" s="372" t="s">
        <v>261</v>
      </c>
      <c r="C16" s="300">
        <f>D16+E16+F16+G16+H16+J16+K16+L16+M16+N16</f>
        <v>113.8</v>
      </c>
      <c r="D16" s="301">
        <v>25</v>
      </c>
      <c r="E16" s="301">
        <v>25</v>
      </c>
      <c r="F16" s="301"/>
      <c r="G16" s="302"/>
      <c r="H16" s="301">
        <v>63.8</v>
      </c>
      <c r="I16" s="301"/>
      <c r="J16" s="301"/>
      <c r="K16" s="301"/>
      <c r="L16" s="301"/>
      <c r="M16" s="301"/>
      <c r="N16" s="303"/>
    </row>
    <row r="17" spans="1:14" ht="27.75" customHeight="1">
      <c r="A17" s="299" t="s">
        <v>262</v>
      </c>
      <c r="B17" s="372" t="s">
        <v>263</v>
      </c>
      <c r="C17" s="300">
        <f>D17+E17+F17+G17+H17+J17+K17+L17+M17+N17</f>
        <v>60</v>
      </c>
      <c r="D17" s="301"/>
      <c r="E17" s="301"/>
      <c r="F17" s="301">
        <v>60</v>
      </c>
      <c r="G17" s="302"/>
      <c r="H17" s="301"/>
      <c r="I17" s="301"/>
      <c r="J17" s="301"/>
      <c r="K17" s="301"/>
      <c r="L17" s="301"/>
      <c r="M17" s="301"/>
      <c r="N17" s="303"/>
    </row>
    <row r="18" spans="1:14" ht="27" customHeight="1">
      <c r="A18" s="505" t="s">
        <v>264</v>
      </c>
      <c r="B18" s="506"/>
      <c r="C18" s="507" t="s">
        <v>265</v>
      </c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8"/>
    </row>
    <row r="19" spans="1:14" ht="27" customHeight="1">
      <c r="A19" s="299" t="s">
        <v>260</v>
      </c>
      <c r="B19" s="372" t="s">
        <v>261</v>
      </c>
      <c r="C19" s="300">
        <f>D19+E19+F19+G19+H19+J19+K19+L19+M19+N19</f>
        <v>120</v>
      </c>
      <c r="D19" s="304"/>
      <c r="E19" s="301"/>
      <c r="F19" s="301"/>
      <c r="G19" s="302"/>
      <c r="H19" s="301">
        <v>60</v>
      </c>
      <c r="I19" s="301"/>
      <c r="J19" s="301">
        <v>30</v>
      </c>
      <c r="K19" s="301"/>
      <c r="L19" s="301"/>
      <c r="M19" s="301">
        <v>30</v>
      </c>
      <c r="N19" s="303"/>
    </row>
    <row r="20" spans="1:14" ht="27" customHeight="1">
      <c r="A20" s="299" t="s">
        <v>266</v>
      </c>
      <c r="B20" s="372" t="s">
        <v>267</v>
      </c>
      <c r="C20" s="300">
        <f t="shared" ref="C20:C25" si="1">D20+E20+F20+G20+H20+J20+K20+L20+M20+N20</f>
        <v>29.4</v>
      </c>
      <c r="D20" s="304"/>
      <c r="E20" s="301"/>
      <c r="F20" s="301"/>
      <c r="G20" s="302"/>
      <c r="H20" s="301">
        <v>29.4</v>
      </c>
      <c r="I20" s="301"/>
      <c r="J20" s="301"/>
      <c r="K20" s="301"/>
      <c r="L20" s="301"/>
      <c r="M20" s="301"/>
      <c r="N20" s="303"/>
    </row>
    <row r="21" spans="1:14" ht="27" customHeight="1">
      <c r="A21" s="505" t="s">
        <v>268</v>
      </c>
      <c r="B21" s="506"/>
      <c r="C21" s="507" t="s">
        <v>269</v>
      </c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8"/>
    </row>
    <row r="22" spans="1:14" ht="27" customHeight="1">
      <c r="A22" s="299" t="s">
        <v>270</v>
      </c>
      <c r="B22" s="372" t="s">
        <v>271</v>
      </c>
      <c r="C22" s="300">
        <f t="shared" si="1"/>
        <v>60</v>
      </c>
      <c r="D22" s="301"/>
      <c r="E22" s="301"/>
      <c r="F22" s="301"/>
      <c r="G22" s="302"/>
      <c r="H22" s="301"/>
      <c r="I22" s="301"/>
      <c r="J22" s="301">
        <v>60</v>
      </c>
      <c r="K22" s="301"/>
      <c r="L22" s="301"/>
      <c r="M22" s="301"/>
      <c r="N22" s="303"/>
    </row>
    <row r="23" spans="1:14" ht="27" customHeight="1">
      <c r="A23" s="299" t="s">
        <v>266</v>
      </c>
      <c r="B23" s="372" t="s">
        <v>261</v>
      </c>
      <c r="C23" s="300">
        <f t="shared" si="1"/>
        <v>480</v>
      </c>
      <c r="D23" s="301"/>
      <c r="E23" s="301"/>
      <c r="F23" s="301"/>
      <c r="G23" s="302"/>
      <c r="H23" s="301">
        <v>60</v>
      </c>
      <c r="I23" s="301"/>
      <c r="J23" s="301">
        <v>240</v>
      </c>
      <c r="K23" s="301">
        <v>60</v>
      </c>
      <c r="L23" s="301"/>
      <c r="M23" s="301">
        <v>60</v>
      </c>
      <c r="N23" s="303">
        <v>60</v>
      </c>
    </row>
    <row r="24" spans="1:14" ht="27" customHeight="1">
      <c r="A24" s="299" t="s">
        <v>262</v>
      </c>
      <c r="B24" s="372" t="s">
        <v>263</v>
      </c>
      <c r="C24" s="300">
        <f t="shared" si="1"/>
        <v>370</v>
      </c>
      <c r="D24" s="301"/>
      <c r="E24" s="301"/>
      <c r="F24" s="301">
        <v>120</v>
      </c>
      <c r="G24" s="302"/>
      <c r="H24" s="301"/>
      <c r="I24" s="301"/>
      <c r="J24" s="367"/>
      <c r="K24" s="301"/>
      <c r="L24" s="301">
        <v>190</v>
      </c>
      <c r="M24" s="301">
        <v>60</v>
      </c>
      <c r="N24" s="368"/>
    </row>
    <row r="25" spans="1:14" ht="28.5" hidden="1" customHeight="1">
      <c r="A25" s="299"/>
      <c r="B25" s="97"/>
      <c r="C25" s="99">
        <f t="shared" si="1"/>
        <v>0</v>
      </c>
      <c r="D25" s="100"/>
      <c r="E25" s="100"/>
      <c r="F25" s="100"/>
      <c r="G25" s="102"/>
      <c r="H25" s="100"/>
      <c r="I25" s="100"/>
      <c r="J25" s="100"/>
      <c r="K25" s="100"/>
      <c r="L25" s="100"/>
      <c r="M25" s="100"/>
      <c r="N25" s="369"/>
    </row>
    <row r="26" spans="1:14" s="108" customFormat="1" ht="27" customHeight="1">
      <c r="A26" s="505" t="s">
        <v>308</v>
      </c>
      <c r="B26" s="506"/>
      <c r="C26" s="507" t="s">
        <v>309</v>
      </c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8"/>
    </row>
    <row r="27" spans="1:14" ht="27" customHeight="1">
      <c r="A27" s="299" t="s">
        <v>260</v>
      </c>
      <c r="B27" s="372" t="s">
        <v>261</v>
      </c>
      <c r="C27" s="300">
        <f>D27+E27+F27+G27+H27+J27+K27+L27+M27+N27+I27</f>
        <v>354.7</v>
      </c>
      <c r="D27" s="304"/>
      <c r="E27" s="301"/>
      <c r="F27" s="301"/>
      <c r="G27" s="302"/>
      <c r="H27" s="301"/>
      <c r="I27" s="301">
        <v>354.7</v>
      </c>
      <c r="J27" s="301"/>
      <c r="K27" s="301"/>
      <c r="L27" s="301"/>
      <c r="M27" s="301"/>
      <c r="N27" s="303"/>
    </row>
    <row r="28" spans="1:14" ht="27" customHeight="1" thickBot="1">
      <c r="A28" s="305" t="s">
        <v>266</v>
      </c>
      <c r="B28" s="373" t="s">
        <v>263</v>
      </c>
      <c r="C28" s="306">
        <f>D28+E28+F28+G28+H28+J28+K28+L28+M28+N28+I28</f>
        <v>310.7</v>
      </c>
      <c r="D28" s="370"/>
      <c r="E28" s="307"/>
      <c r="F28" s="307"/>
      <c r="G28" s="308"/>
      <c r="H28" s="307"/>
      <c r="I28" s="307">
        <v>310.7</v>
      </c>
      <c r="J28" s="307"/>
      <c r="K28" s="307"/>
      <c r="L28" s="307"/>
      <c r="M28" s="307"/>
      <c r="N28" s="371"/>
    </row>
  </sheetData>
  <mergeCells count="28">
    <mergeCell ref="L1:N1"/>
    <mergeCell ref="B3:M3"/>
    <mergeCell ref="D5:H5"/>
    <mergeCell ref="A21:B21"/>
    <mergeCell ref="C21:N21"/>
    <mergeCell ref="I10:I11"/>
    <mergeCell ref="A7:A11"/>
    <mergeCell ref="B7:B11"/>
    <mergeCell ref="C7:C11"/>
    <mergeCell ref="D7:N7"/>
    <mergeCell ref="J8:N8"/>
    <mergeCell ref="D10:D11"/>
    <mergeCell ref="E10:E11"/>
    <mergeCell ref="K10:K11"/>
    <mergeCell ref="L10:L11"/>
    <mergeCell ref="A26:B26"/>
    <mergeCell ref="C26:N26"/>
    <mergeCell ref="M10:M11"/>
    <mergeCell ref="N10:N11"/>
    <mergeCell ref="A14:B14"/>
    <mergeCell ref="A15:B15"/>
    <mergeCell ref="C15:N15"/>
    <mergeCell ref="A18:B18"/>
    <mergeCell ref="C18:N18"/>
    <mergeCell ref="F10:F11"/>
    <mergeCell ref="G10:G11"/>
    <mergeCell ref="H10:H11"/>
    <mergeCell ref="J10:J11"/>
  </mergeCells>
  <pageMargins left="0.59055118110236227" right="0" top="0" bottom="0" header="0.19685039370078741" footer="0.19685039370078741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workbookViewId="0">
      <pane ySplit="4" topLeftCell="A5" activePane="bottomLeft" state="frozen"/>
      <selection pane="bottomLeft" activeCell="H7" sqref="H7"/>
    </sheetView>
  </sheetViews>
  <sheetFormatPr defaultRowHeight="14.4"/>
  <cols>
    <col min="1" max="1" width="5.44140625" customWidth="1"/>
    <col min="2" max="2" width="29.5546875" customWidth="1"/>
    <col min="3" max="3" width="12.109375" customWidth="1"/>
    <col min="4" max="4" width="14.44140625" customWidth="1"/>
    <col min="5" max="5" width="14" customWidth="1"/>
    <col min="6" max="6" width="14.33203125" customWidth="1"/>
    <col min="7" max="7" width="13.109375" customWidth="1"/>
    <col min="8" max="8" width="13.6640625" customWidth="1"/>
  </cols>
  <sheetData>
    <row r="1" spans="1:9">
      <c r="A1" s="522" t="s">
        <v>310</v>
      </c>
      <c r="B1" s="522"/>
      <c r="C1" s="522"/>
      <c r="D1" s="522"/>
      <c r="E1" s="522"/>
      <c r="F1" s="522"/>
      <c r="G1" s="522"/>
      <c r="H1" s="522"/>
      <c r="I1" s="522"/>
    </row>
    <row r="2" spans="1:9">
      <c r="A2" s="522" t="s">
        <v>325</v>
      </c>
      <c r="B2" s="522"/>
      <c r="C2" s="522"/>
      <c r="D2" s="522"/>
      <c r="E2" s="522"/>
      <c r="F2" s="522"/>
      <c r="G2" s="522"/>
      <c r="H2" s="522"/>
      <c r="I2" s="522"/>
    </row>
    <row r="4" spans="1:9" ht="72">
      <c r="A4" s="374" t="s">
        <v>311</v>
      </c>
      <c r="B4" s="374" t="s">
        <v>3</v>
      </c>
      <c r="C4" s="374" t="s">
        <v>96</v>
      </c>
      <c r="D4" s="374" t="s">
        <v>322</v>
      </c>
      <c r="E4" s="374" t="s">
        <v>312</v>
      </c>
      <c r="F4" s="374" t="s">
        <v>78</v>
      </c>
      <c r="G4" s="374" t="s">
        <v>76</v>
      </c>
      <c r="H4" s="374" t="s">
        <v>323</v>
      </c>
    </row>
    <row r="5" spans="1:9">
      <c r="A5" s="379">
        <v>1</v>
      </c>
      <c r="B5" s="379">
        <v>2</v>
      </c>
      <c r="C5" s="379">
        <v>3</v>
      </c>
      <c r="D5" s="379">
        <v>4</v>
      </c>
      <c r="E5" s="379">
        <v>5</v>
      </c>
      <c r="F5" s="379">
        <v>6</v>
      </c>
      <c r="G5" s="379">
        <v>7</v>
      </c>
      <c r="H5" s="379">
        <v>8</v>
      </c>
    </row>
    <row r="6" spans="1:9" ht="43.2">
      <c r="A6" s="375">
        <v>1</v>
      </c>
      <c r="B6" s="376" t="s">
        <v>313</v>
      </c>
      <c r="C6" s="377">
        <f>D6+E6+F6+G6+H6</f>
        <v>161575.70000000001</v>
      </c>
      <c r="D6" s="377">
        <v>79275.899999999994</v>
      </c>
      <c r="E6" s="377">
        <v>82299.8</v>
      </c>
      <c r="F6" s="377"/>
      <c r="G6" s="377"/>
      <c r="H6" s="377"/>
    </row>
    <row r="7" spans="1:9" ht="72">
      <c r="A7" s="375">
        <v>2</v>
      </c>
      <c r="B7" s="376" t="s">
        <v>314</v>
      </c>
      <c r="C7" s="377">
        <f t="shared" ref="C7:C10" si="0">D7+E7+F7+G7+H7</f>
        <v>12084.4</v>
      </c>
      <c r="D7" s="377">
        <v>2053.1</v>
      </c>
      <c r="E7" s="377">
        <v>9098.5</v>
      </c>
      <c r="F7" s="377"/>
      <c r="G7" s="377">
        <v>932.8</v>
      </c>
      <c r="H7" s="377"/>
    </row>
    <row r="8" spans="1:9" ht="43.2">
      <c r="A8" s="375"/>
      <c r="B8" s="376" t="s">
        <v>315</v>
      </c>
      <c r="C8" s="377">
        <f t="shared" si="0"/>
        <v>21539.3</v>
      </c>
      <c r="D8" s="377"/>
      <c r="E8" s="377"/>
      <c r="F8" s="377"/>
      <c r="G8" s="377">
        <v>21539.3</v>
      </c>
      <c r="H8" s="377"/>
    </row>
    <row r="9" spans="1:9" ht="28.8">
      <c r="A9" s="375"/>
      <c r="B9" s="376" t="s">
        <v>316</v>
      </c>
      <c r="C9" s="377">
        <f t="shared" si="0"/>
        <v>23461.599999999999</v>
      </c>
      <c r="D9" s="377"/>
      <c r="E9" s="377"/>
      <c r="F9" s="377"/>
      <c r="G9" s="377">
        <v>23461.599999999999</v>
      </c>
      <c r="H9" s="377"/>
    </row>
    <row r="10" spans="1:9" ht="28.8">
      <c r="A10" s="375"/>
      <c r="B10" s="376" t="s">
        <v>317</v>
      </c>
      <c r="C10" s="377">
        <f t="shared" si="0"/>
        <v>8656.2000000000007</v>
      </c>
      <c r="D10" s="377"/>
      <c r="E10" s="377"/>
      <c r="F10" s="377"/>
      <c r="G10" s="377"/>
      <c r="H10" s="377">
        <v>8656.2000000000007</v>
      </c>
    </row>
    <row r="11" spans="1:9">
      <c r="A11" s="375">
        <v>3</v>
      </c>
      <c r="B11" s="376" t="s">
        <v>324</v>
      </c>
      <c r="C11" s="377">
        <f>C12+C13</f>
        <v>253476.1</v>
      </c>
      <c r="D11" s="377">
        <f t="shared" ref="D11:H11" si="1">D12+D13</f>
        <v>91959.299999999988</v>
      </c>
      <c r="E11" s="377">
        <f t="shared" si="1"/>
        <v>101376.8</v>
      </c>
      <c r="F11" s="377">
        <f t="shared" si="1"/>
        <v>796</v>
      </c>
      <c r="G11" s="377">
        <f t="shared" si="1"/>
        <v>49467.8</v>
      </c>
      <c r="H11" s="377">
        <f t="shared" si="1"/>
        <v>9876.2000000000007</v>
      </c>
    </row>
    <row r="12" spans="1:9">
      <c r="A12" s="375"/>
      <c r="B12" s="376" t="s">
        <v>318</v>
      </c>
      <c r="C12" s="378">
        <f>D12+E12+F12+G12+H12</f>
        <v>228113.2</v>
      </c>
      <c r="D12" s="377">
        <v>81328.899999999994</v>
      </c>
      <c r="E12" s="377">
        <v>91398.3</v>
      </c>
      <c r="F12" s="377">
        <v>796</v>
      </c>
      <c r="G12" s="377">
        <v>45933.8</v>
      </c>
      <c r="H12" s="377">
        <v>8656.2000000000007</v>
      </c>
    </row>
    <row r="13" spans="1:9">
      <c r="A13" s="375"/>
      <c r="B13" s="376" t="s">
        <v>319</v>
      </c>
      <c r="C13" s="378">
        <f t="shared" ref="C13:C14" si="2">D13+E13+F13+G13+H13</f>
        <v>25362.9</v>
      </c>
      <c r="D13" s="377">
        <v>10630.4</v>
      </c>
      <c r="E13" s="377">
        <v>9978.5</v>
      </c>
      <c r="F13" s="377"/>
      <c r="G13" s="377">
        <v>3534</v>
      </c>
      <c r="H13" s="377">
        <v>1220</v>
      </c>
    </row>
    <row r="14" spans="1:9" ht="28.8">
      <c r="A14" s="375">
        <v>5</v>
      </c>
      <c r="B14" s="376" t="s">
        <v>320</v>
      </c>
      <c r="C14" s="378">
        <f t="shared" si="2"/>
        <v>46414.299999999996</v>
      </c>
      <c r="D14" s="377">
        <v>4210.3</v>
      </c>
      <c r="E14" s="377">
        <v>24924.1</v>
      </c>
      <c r="F14" s="377"/>
      <c r="G14" s="377">
        <v>7595.3</v>
      </c>
      <c r="H14" s="377">
        <v>9684.6</v>
      </c>
    </row>
    <row r="15" spans="1:9">
      <c r="A15" s="375">
        <v>6</v>
      </c>
      <c r="B15" s="376" t="s">
        <v>321</v>
      </c>
      <c r="C15" s="378">
        <f>D15+E15+F15+G15+H15</f>
        <v>299890.39999999997</v>
      </c>
      <c r="D15" s="377">
        <f t="shared" ref="D15:G15" si="3">D11+D14</f>
        <v>96169.599999999991</v>
      </c>
      <c r="E15" s="377">
        <f t="shared" si="3"/>
        <v>126300.9</v>
      </c>
      <c r="F15" s="377">
        <f t="shared" si="3"/>
        <v>796</v>
      </c>
      <c r="G15" s="377">
        <f t="shared" si="3"/>
        <v>57063.100000000006</v>
      </c>
      <c r="H15" s="377">
        <f>H11+H14</f>
        <v>19560.800000000003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W183"/>
  <sheetViews>
    <sheetView showZeros="0" topLeftCell="A7" zoomScale="80" zoomScaleNormal="80" workbookViewId="0">
      <pane ySplit="2" topLeftCell="A12" activePane="bottomLeft" state="frozen"/>
      <selection activeCell="A7" sqref="A7"/>
      <selection pane="bottomLeft" activeCell="H16" sqref="H16"/>
    </sheetView>
  </sheetViews>
  <sheetFormatPr defaultColWidth="9.109375" defaultRowHeight="13.2"/>
  <cols>
    <col min="1" max="1" width="47.33203125" style="5" customWidth="1"/>
    <col min="2" max="2" width="8.44140625" style="5" customWidth="1"/>
    <col min="3" max="3" width="7.6640625" style="5" customWidth="1"/>
    <col min="4" max="4" width="8.6640625" style="5" customWidth="1"/>
    <col min="5" max="5" width="14.88671875" style="5" hidden="1" customWidth="1"/>
    <col min="6" max="6" width="12.109375" style="5" hidden="1" customWidth="1"/>
    <col min="7" max="7" width="12.5546875" style="5" hidden="1" customWidth="1"/>
    <col min="8" max="8" width="13.33203125" style="5" customWidth="1"/>
    <col min="9" max="10" width="14" style="5" hidden="1" customWidth="1"/>
    <col min="11" max="12" width="12.33203125" style="5" customWidth="1"/>
    <col min="13" max="13" width="11.5546875" style="5" customWidth="1"/>
    <col min="14" max="14" width="10.6640625" style="80" customWidth="1"/>
    <col min="15" max="256" width="9.109375" style="5"/>
    <col min="257" max="257" width="47.33203125" style="5" customWidth="1"/>
    <col min="258" max="258" width="8.44140625" style="5" customWidth="1"/>
    <col min="259" max="259" width="7.6640625" style="5" customWidth="1"/>
    <col min="260" max="260" width="8.6640625" style="5" customWidth="1"/>
    <col min="261" max="263" width="0" style="5" hidden="1" customWidth="1"/>
    <col min="264" max="264" width="13.33203125" style="5" customWidth="1"/>
    <col min="265" max="266" width="0" style="5" hidden="1" customWidth="1"/>
    <col min="267" max="268" width="12.33203125" style="5" customWidth="1"/>
    <col min="269" max="269" width="11.5546875" style="5" customWidth="1"/>
    <col min="270" max="270" width="10.6640625" style="5" customWidth="1"/>
    <col min="271" max="512" width="9.109375" style="5"/>
    <col min="513" max="513" width="47.33203125" style="5" customWidth="1"/>
    <col min="514" max="514" width="8.44140625" style="5" customWidth="1"/>
    <col min="515" max="515" width="7.6640625" style="5" customWidth="1"/>
    <col min="516" max="516" width="8.6640625" style="5" customWidth="1"/>
    <col min="517" max="519" width="0" style="5" hidden="1" customWidth="1"/>
    <col min="520" max="520" width="13.33203125" style="5" customWidth="1"/>
    <col min="521" max="522" width="0" style="5" hidden="1" customWidth="1"/>
    <col min="523" max="524" width="12.33203125" style="5" customWidth="1"/>
    <col min="525" max="525" width="11.5546875" style="5" customWidth="1"/>
    <col min="526" max="526" width="10.6640625" style="5" customWidth="1"/>
    <col min="527" max="768" width="9.109375" style="5"/>
    <col min="769" max="769" width="47.33203125" style="5" customWidth="1"/>
    <col min="770" max="770" width="8.44140625" style="5" customWidth="1"/>
    <col min="771" max="771" width="7.6640625" style="5" customWidth="1"/>
    <col min="772" max="772" width="8.6640625" style="5" customWidth="1"/>
    <col min="773" max="775" width="0" style="5" hidden="1" customWidth="1"/>
    <col min="776" max="776" width="13.33203125" style="5" customWidth="1"/>
    <col min="777" max="778" width="0" style="5" hidden="1" customWidth="1"/>
    <col min="779" max="780" width="12.33203125" style="5" customWidth="1"/>
    <col min="781" max="781" width="11.5546875" style="5" customWidth="1"/>
    <col min="782" max="782" width="10.6640625" style="5" customWidth="1"/>
    <col min="783" max="1024" width="9.109375" style="5"/>
    <col min="1025" max="1025" width="47.33203125" style="5" customWidth="1"/>
    <col min="1026" max="1026" width="8.44140625" style="5" customWidth="1"/>
    <col min="1027" max="1027" width="7.6640625" style="5" customWidth="1"/>
    <col min="1028" max="1028" width="8.6640625" style="5" customWidth="1"/>
    <col min="1029" max="1031" width="0" style="5" hidden="1" customWidth="1"/>
    <col min="1032" max="1032" width="13.33203125" style="5" customWidth="1"/>
    <col min="1033" max="1034" width="0" style="5" hidden="1" customWidth="1"/>
    <col min="1035" max="1036" width="12.33203125" style="5" customWidth="1"/>
    <col min="1037" max="1037" width="11.5546875" style="5" customWidth="1"/>
    <col min="1038" max="1038" width="10.6640625" style="5" customWidth="1"/>
    <col min="1039" max="1280" width="9.109375" style="5"/>
    <col min="1281" max="1281" width="47.33203125" style="5" customWidth="1"/>
    <col min="1282" max="1282" width="8.44140625" style="5" customWidth="1"/>
    <col min="1283" max="1283" width="7.6640625" style="5" customWidth="1"/>
    <col min="1284" max="1284" width="8.6640625" style="5" customWidth="1"/>
    <col min="1285" max="1287" width="0" style="5" hidden="1" customWidth="1"/>
    <col min="1288" max="1288" width="13.33203125" style="5" customWidth="1"/>
    <col min="1289" max="1290" width="0" style="5" hidden="1" customWidth="1"/>
    <col min="1291" max="1292" width="12.33203125" style="5" customWidth="1"/>
    <col min="1293" max="1293" width="11.5546875" style="5" customWidth="1"/>
    <col min="1294" max="1294" width="10.6640625" style="5" customWidth="1"/>
    <col min="1295" max="1536" width="9.109375" style="5"/>
    <col min="1537" max="1537" width="47.33203125" style="5" customWidth="1"/>
    <col min="1538" max="1538" width="8.44140625" style="5" customWidth="1"/>
    <col min="1539" max="1539" width="7.6640625" style="5" customWidth="1"/>
    <col min="1540" max="1540" width="8.6640625" style="5" customWidth="1"/>
    <col min="1541" max="1543" width="0" style="5" hidden="1" customWidth="1"/>
    <col min="1544" max="1544" width="13.33203125" style="5" customWidth="1"/>
    <col min="1545" max="1546" width="0" style="5" hidden="1" customWidth="1"/>
    <col min="1547" max="1548" width="12.33203125" style="5" customWidth="1"/>
    <col min="1549" max="1549" width="11.5546875" style="5" customWidth="1"/>
    <col min="1550" max="1550" width="10.6640625" style="5" customWidth="1"/>
    <col min="1551" max="1792" width="9.109375" style="5"/>
    <col min="1793" max="1793" width="47.33203125" style="5" customWidth="1"/>
    <col min="1794" max="1794" width="8.44140625" style="5" customWidth="1"/>
    <col min="1795" max="1795" width="7.6640625" style="5" customWidth="1"/>
    <col min="1796" max="1796" width="8.6640625" style="5" customWidth="1"/>
    <col min="1797" max="1799" width="0" style="5" hidden="1" customWidth="1"/>
    <col min="1800" max="1800" width="13.33203125" style="5" customWidth="1"/>
    <col min="1801" max="1802" width="0" style="5" hidden="1" customWidth="1"/>
    <col min="1803" max="1804" width="12.33203125" style="5" customWidth="1"/>
    <col min="1805" max="1805" width="11.5546875" style="5" customWidth="1"/>
    <col min="1806" max="1806" width="10.6640625" style="5" customWidth="1"/>
    <col min="1807" max="2048" width="9.109375" style="5"/>
    <col min="2049" max="2049" width="47.33203125" style="5" customWidth="1"/>
    <col min="2050" max="2050" width="8.44140625" style="5" customWidth="1"/>
    <col min="2051" max="2051" width="7.6640625" style="5" customWidth="1"/>
    <col min="2052" max="2052" width="8.6640625" style="5" customWidth="1"/>
    <col min="2053" max="2055" width="0" style="5" hidden="1" customWidth="1"/>
    <col min="2056" max="2056" width="13.33203125" style="5" customWidth="1"/>
    <col min="2057" max="2058" width="0" style="5" hidden="1" customWidth="1"/>
    <col min="2059" max="2060" width="12.33203125" style="5" customWidth="1"/>
    <col min="2061" max="2061" width="11.5546875" style="5" customWidth="1"/>
    <col min="2062" max="2062" width="10.6640625" style="5" customWidth="1"/>
    <col min="2063" max="2304" width="9.109375" style="5"/>
    <col min="2305" max="2305" width="47.33203125" style="5" customWidth="1"/>
    <col min="2306" max="2306" width="8.44140625" style="5" customWidth="1"/>
    <col min="2307" max="2307" width="7.6640625" style="5" customWidth="1"/>
    <col min="2308" max="2308" width="8.6640625" style="5" customWidth="1"/>
    <col min="2309" max="2311" width="0" style="5" hidden="1" customWidth="1"/>
    <col min="2312" max="2312" width="13.33203125" style="5" customWidth="1"/>
    <col min="2313" max="2314" width="0" style="5" hidden="1" customWidth="1"/>
    <col min="2315" max="2316" width="12.33203125" style="5" customWidth="1"/>
    <col min="2317" max="2317" width="11.5546875" style="5" customWidth="1"/>
    <col min="2318" max="2318" width="10.6640625" style="5" customWidth="1"/>
    <col min="2319" max="2560" width="9.109375" style="5"/>
    <col min="2561" max="2561" width="47.33203125" style="5" customWidth="1"/>
    <col min="2562" max="2562" width="8.44140625" style="5" customWidth="1"/>
    <col min="2563" max="2563" width="7.6640625" style="5" customWidth="1"/>
    <col min="2564" max="2564" width="8.6640625" style="5" customWidth="1"/>
    <col min="2565" max="2567" width="0" style="5" hidden="1" customWidth="1"/>
    <col min="2568" max="2568" width="13.33203125" style="5" customWidth="1"/>
    <col min="2569" max="2570" width="0" style="5" hidden="1" customWidth="1"/>
    <col min="2571" max="2572" width="12.33203125" style="5" customWidth="1"/>
    <col min="2573" max="2573" width="11.5546875" style="5" customWidth="1"/>
    <col min="2574" max="2574" width="10.6640625" style="5" customWidth="1"/>
    <col min="2575" max="2816" width="9.109375" style="5"/>
    <col min="2817" max="2817" width="47.33203125" style="5" customWidth="1"/>
    <col min="2818" max="2818" width="8.44140625" style="5" customWidth="1"/>
    <col min="2819" max="2819" width="7.6640625" style="5" customWidth="1"/>
    <col min="2820" max="2820" width="8.6640625" style="5" customWidth="1"/>
    <col min="2821" max="2823" width="0" style="5" hidden="1" customWidth="1"/>
    <col min="2824" max="2824" width="13.33203125" style="5" customWidth="1"/>
    <col min="2825" max="2826" width="0" style="5" hidden="1" customWidth="1"/>
    <col min="2827" max="2828" width="12.33203125" style="5" customWidth="1"/>
    <col min="2829" max="2829" width="11.5546875" style="5" customWidth="1"/>
    <col min="2830" max="2830" width="10.6640625" style="5" customWidth="1"/>
    <col min="2831" max="3072" width="9.109375" style="5"/>
    <col min="3073" max="3073" width="47.33203125" style="5" customWidth="1"/>
    <col min="3074" max="3074" width="8.44140625" style="5" customWidth="1"/>
    <col min="3075" max="3075" width="7.6640625" style="5" customWidth="1"/>
    <col min="3076" max="3076" width="8.6640625" style="5" customWidth="1"/>
    <col min="3077" max="3079" width="0" style="5" hidden="1" customWidth="1"/>
    <col min="3080" max="3080" width="13.33203125" style="5" customWidth="1"/>
    <col min="3081" max="3082" width="0" style="5" hidden="1" customWidth="1"/>
    <col min="3083" max="3084" width="12.33203125" style="5" customWidth="1"/>
    <col min="3085" max="3085" width="11.5546875" style="5" customWidth="1"/>
    <col min="3086" max="3086" width="10.6640625" style="5" customWidth="1"/>
    <col min="3087" max="3328" width="9.109375" style="5"/>
    <col min="3329" max="3329" width="47.33203125" style="5" customWidth="1"/>
    <col min="3330" max="3330" width="8.44140625" style="5" customWidth="1"/>
    <col min="3331" max="3331" width="7.6640625" style="5" customWidth="1"/>
    <col min="3332" max="3332" width="8.6640625" style="5" customWidth="1"/>
    <col min="3333" max="3335" width="0" style="5" hidden="1" customWidth="1"/>
    <col min="3336" max="3336" width="13.33203125" style="5" customWidth="1"/>
    <col min="3337" max="3338" width="0" style="5" hidden="1" customWidth="1"/>
    <col min="3339" max="3340" width="12.33203125" style="5" customWidth="1"/>
    <col min="3341" max="3341" width="11.5546875" style="5" customWidth="1"/>
    <col min="3342" max="3342" width="10.6640625" style="5" customWidth="1"/>
    <col min="3343" max="3584" width="9.109375" style="5"/>
    <col min="3585" max="3585" width="47.33203125" style="5" customWidth="1"/>
    <col min="3586" max="3586" width="8.44140625" style="5" customWidth="1"/>
    <col min="3587" max="3587" width="7.6640625" style="5" customWidth="1"/>
    <col min="3588" max="3588" width="8.6640625" style="5" customWidth="1"/>
    <col min="3589" max="3591" width="0" style="5" hidden="1" customWidth="1"/>
    <col min="3592" max="3592" width="13.33203125" style="5" customWidth="1"/>
    <col min="3593" max="3594" width="0" style="5" hidden="1" customWidth="1"/>
    <col min="3595" max="3596" width="12.33203125" style="5" customWidth="1"/>
    <col min="3597" max="3597" width="11.5546875" style="5" customWidth="1"/>
    <col min="3598" max="3598" width="10.6640625" style="5" customWidth="1"/>
    <col min="3599" max="3840" width="9.109375" style="5"/>
    <col min="3841" max="3841" width="47.33203125" style="5" customWidth="1"/>
    <col min="3842" max="3842" width="8.44140625" style="5" customWidth="1"/>
    <col min="3843" max="3843" width="7.6640625" style="5" customWidth="1"/>
    <col min="3844" max="3844" width="8.6640625" style="5" customWidth="1"/>
    <col min="3845" max="3847" width="0" style="5" hidden="1" customWidth="1"/>
    <col min="3848" max="3848" width="13.33203125" style="5" customWidth="1"/>
    <col min="3849" max="3850" width="0" style="5" hidden="1" customWidth="1"/>
    <col min="3851" max="3852" width="12.33203125" style="5" customWidth="1"/>
    <col min="3853" max="3853" width="11.5546875" style="5" customWidth="1"/>
    <col min="3854" max="3854" width="10.6640625" style="5" customWidth="1"/>
    <col min="3855" max="4096" width="9.109375" style="5"/>
    <col min="4097" max="4097" width="47.33203125" style="5" customWidth="1"/>
    <col min="4098" max="4098" width="8.44140625" style="5" customWidth="1"/>
    <col min="4099" max="4099" width="7.6640625" style="5" customWidth="1"/>
    <col min="4100" max="4100" width="8.6640625" style="5" customWidth="1"/>
    <col min="4101" max="4103" width="0" style="5" hidden="1" customWidth="1"/>
    <col min="4104" max="4104" width="13.33203125" style="5" customWidth="1"/>
    <col min="4105" max="4106" width="0" style="5" hidden="1" customWidth="1"/>
    <col min="4107" max="4108" width="12.33203125" style="5" customWidth="1"/>
    <col min="4109" max="4109" width="11.5546875" style="5" customWidth="1"/>
    <col min="4110" max="4110" width="10.6640625" style="5" customWidth="1"/>
    <col min="4111" max="4352" width="9.109375" style="5"/>
    <col min="4353" max="4353" width="47.33203125" style="5" customWidth="1"/>
    <col min="4354" max="4354" width="8.44140625" style="5" customWidth="1"/>
    <col min="4355" max="4355" width="7.6640625" style="5" customWidth="1"/>
    <col min="4356" max="4356" width="8.6640625" style="5" customWidth="1"/>
    <col min="4357" max="4359" width="0" style="5" hidden="1" customWidth="1"/>
    <col min="4360" max="4360" width="13.33203125" style="5" customWidth="1"/>
    <col min="4361" max="4362" width="0" style="5" hidden="1" customWidth="1"/>
    <col min="4363" max="4364" width="12.33203125" style="5" customWidth="1"/>
    <col min="4365" max="4365" width="11.5546875" style="5" customWidth="1"/>
    <col min="4366" max="4366" width="10.6640625" style="5" customWidth="1"/>
    <col min="4367" max="4608" width="9.109375" style="5"/>
    <col min="4609" max="4609" width="47.33203125" style="5" customWidth="1"/>
    <col min="4610" max="4610" width="8.44140625" style="5" customWidth="1"/>
    <col min="4611" max="4611" width="7.6640625" style="5" customWidth="1"/>
    <col min="4612" max="4612" width="8.6640625" style="5" customWidth="1"/>
    <col min="4613" max="4615" width="0" style="5" hidden="1" customWidth="1"/>
    <col min="4616" max="4616" width="13.33203125" style="5" customWidth="1"/>
    <col min="4617" max="4618" width="0" style="5" hidden="1" customWidth="1"/>
    <col min="4619" max="4620" width="12.33203125" style="5" customWidth="1"/>
    <col min="4621" max="4621" width="11.5546875" style="5" customWidth="1"/>
    <col min="4622" max="4622" width="10.6640625" style="5" customWidth="1"/>
    <col min="4623" max="4864" width="9.109375" style="5"/>
    <col min="4865" max="4865" width="47.33203125" style="5" customWidth="1"/>
    <col min="4866" max="4866" width="8.44140625" style="5" customWidth="1"/>
    <col min="4867" max="4867" width="7.6640625" style="5" customWidth="1"/>
    <col min="4868" max="4868" width="8.6640625" style="5" customWidth="1"/>
    <col min="4869" max="4871" width="0" style="5" hidden="1" customWidth="1"/>
    <col min="4872" max="4872" width="13.33203125" style="5" customWidth="1"/>
    <col min="4873" max="4874" width="0" style="5" hidden="1" customWidth="1"/>
    <col min="4875" max="4876" width="12.33203125" style="5" customWidth="1"/>
    <col min="4877" max="4877" width="11.5546875" style="5" customWidth="1"/>
    <col min="4878" max="4878" width="10.6640625" style="5" customWidth="1"/>
    <col min="4879" max="5120" width="9.109375" style="5"/>
    <col min="5121" max="5121" width="47.33203125" style="5" customWidth="1"/>
    <col min="5122" max="5122" width="8.44140625" style="5" customWidth="1"/>
    <col min="5123" max="5123" width="7.6640625" style="5" customWidth="1"/>
    <col min="5124" max="5124" width="8.6640625" style="5" customWidth="1"/>
    <col min="5125" max="5127" width="0" style="5" hidden="1" customWidth="1"/>
    <col min="5128" max="5128" width="13.33203125" style="5" customWidth="1"/>
    <col min="5129" max="5130" width="0" style="5" hidden="1" customWidth="1"/>
    <col min="5131" max="5132" width="12.33203125" style="5" customWidth="1"/>
    <col min="5133" max="5133" width="11.5546875" style="5" customWidth="1"/>
    <col min="5134" max="5134" width="10.6640625" style="5" customWidth="1"/>
    <col min="5135" max="5376" width="9.109375" style="5"/>
    <col min="5377" max="5377" width="47.33203125" style="5" customWidth="1"/>
    <col min="5378" max="5378" width="8.44140625" style="5" customWidth="1"/>
    <col min="5379" max="5379" width="7.6640625" style="5" customWidth="1"/>
    <col min="5380" max="5380" width="8.6640625" style="5" customWidth="1"/>
    <col min="5381" max="5383" width="0" style="5" hidden="1" customWidth="1"/>
    <col min="5384" max="5384" width="13.33203125" style="5" customWidth="1"/>
    <col min="5385" max="5386" width="0" style="5" hidden="1" customWidth="1"/>
    <col min="5387" max="5388" width="12.33203125" style="5" customWidth="1"/>
    <col min="5389" max="5389" width="11.5546875" style="5" customWidth="1"/>
    <col min="5390" max="5390" width="10.6640625" style="5" customWidth="1"/>
    <col min="5391" max="5632" width="9.109375" style="5"/>
    <col min="5633" max="5633" width="47.33203125" style="5" customWidth="1"/>
    <col min="5634" max="5634" width="8.44140625" style="5" customWidth="1"/>
    <col min="5635" max="5635" width="7.6640625" style="5" customWidth="1"/>
    <col min="5636" max="5636" width="8.6640625" style="5" customWidth="1"/>
    <col min="5637" max="5639" width="0" style="5" hidden="1" customWidth="1"/>
    <col min="5640" max="5640" width="13.33203125" style="5" customWidth="1"/>
    <col min="5641" max="5642" width="0" style="5" hidden="1" customWidth="1"/>
    <col min="5643" max="5644" width="12.33203125" style="5" customWidth="1"/>
    <col min="5645" max="5645" width="11.5546875" style="5" customWidth="1"/>
    <col min="5646" max="5646" width="10.6640625" style="5" customWidth="1"/>
    <col min="5647" max="5888" width="9.109375" style="5"/>
    <col min="5889" max="5889" width="47.33203125" style="5" customWidth="1"/>
    <col min="5890" max="5890" width="8.44140625" style="5" customWidth="1"/>
    <col min="5891" max="5891" width="7.6640625" style="5" customWidth="1"/>
    <col min="5892" max="5892" width="8.6640625" style="5" customWidth="1"/>
    <col min="5893" max="5895" width="0" style="5" hidden="1" customWidth="1"/>
    <col min="5896" max="5896" width="13.33203125" style="5" customWidth="1"/>
    <col min="5897" max="5898" width="0" style="5" hidden="1" customWidth="1"/>
    <col min="5899" max="5900" width="12.33203125" style="5" customWidth="1"/>
    <col min="5901" max="5901" width="11.5546875" style="5" customWidth="1"/>
    <col min="5902" max="5902" width="10.6640625" style="5" customWidth="1"/>
    <col min="5903" max="6144" width="9.109375" style="5"/>
    <col min="6145" max="6145" width="47.33203125" style="5" customWidth="1"/>
    <col min="6146" max="6146" width="8.44140625" style="5" customWidth="1"/>
    <col min="6147" max="6147" width="7.6640625" style="5" customWidth="1"/>
    <col min="6148" max="6148" width="8.6640625" style="5" customWidth="1"/>
    <col min="6149" max="6151" width="0" style="5" hidden="1" customWidth="1"/>
    <col min="6152" max="6152" width="13.33203125" style="5" customWidth="1"/>
    <col min="6153" max="6154" width="0" style="5" hidden="1" customWidth="1"/>
    <col min="6155" max="6156" width="12.33203125" style="5" customWidth="1"/>
    <col min="6157" max="6157" width="11.5546875" style="5" customWidth="1"/>
    <col min="6158" max="6158" width="10.6640625" style="5" customWidth="1"/>
    <col min="6159" max="6400" width="9.109375" style="5"/>
    <col min="6401" max="6401" width="47.33203125" style="5" customWidth="1"/>
    <col min="6402" max="6402" width="8.44140625" style="5" customWidth="1"/>
    <col min="6403" max="6403" width="7.6640625" style="5" customWidth="1"/>
    <col min="6404" max="6404" width="8.6640625" style="5" customWidth="1"/>
    <col min="6405" max="6407" width="0" style="5" hidden="1" customWidth="1"/>
    <col min="6408" max="6408" width="13.33203125" style="5" customWidth="1"/>
    <col min="6409" max="6410" width="0" style="5" hidden="1" customWidth="1"/>
    <col min="6411" max="6412" width="12.33203125" style="5" customWidth="1"/>
    <col min="6413" max="6413" width="11.5546875" style="5" customWidth="1"/>
    <col min="6414" max="6414" width="10.6640625" style="5" customWidth="1"/>
    <col min="6415" max="6656" width="9.109375" style="5"/>
    <col min="6657" max="6657" width="47.33203125" style="5" customWidth="1"/>
    <col min="6658" max="6658" width="8.44140625" style="5" customWidth="1"/>
    <col min="6659" max="6659" width="7.6640625" style="5" customWidth="1"/>
    <col min="6660" max="6660" width="8.6640625" style="5" customWidth="1"/>
    <col min="6661" max="6663" width="0" style="5" hidden="1" customWidth="1"/>
    <col min="6664" max="6664" width="13.33203125" style="5" customWidth="1"/>
    <col min="6665" max="6666" width="0" style="5" hidden="1" customWidth="1"/>
    <col min="6667" max="6668" width="12.33203125" style="5" customWidth="1"/>
    <col min="6669" max="6669" width="11.5546875" style="5" customWidth="1"/>
    <col min="6670" max="6670" width="10.6640625" style="5" customWidth="1"/>
    <col min="6671" max="6912" width="9.109375" style="5"/>
    <col min="6913" max="6913" width="47.33203125" style="5" customWidth="1"/>
    <col min="6914" max="6914" width="8.44140625" style="5" customWidth="1"/>
    <col min="6915" max="6915" width="7.6640625" style="5" customWidth="1"/>
    <col min="6916" max="6916" width="8.6640625" style="5" customWidth="1"/>
    <col min="6917" max="6919" width="0" style="5" hidden="1" customWidth="1"/>
    <col min="6920" max="6920" width="13.33203125" style="5" customWidth="1"/>
    <col min="6921" max="6922" width="0" style="5" hidden="1" customWidth="1"/>
    <col min="6923" max="6924" width="12.33203125" style="5" customWidth="1"/>
    <col min="6925" max="6925" width="11.5546875" style="5" customWidth="1"/>
    <col min="6926" max="6926" width="10.6640625" style="5" customWidth="1"/>
    <col min="6927" max="7168" width="9.109375" style="5"/>
    <col min="7169" max="7169" width="47.33203125" style="5" customWidth="1"/>
    <col min="7170" max="7170" width="8.44140625" style="5" customWidth="1"/>
    <col min="7171" max="7171" width="7.6640625" style="5" customWidth="1"/>
    <col min="7172" max="7172" width="8.6640625" style="5" customWidth="1"/>
    <col min="7173" max="7175" width="0" style="5" hidden="1" customWidth="1"/>
    <col min="7176" max="7176" width="13.33203125" style="5" customWidth="1"/>
    <col min="7177" max="7178" width="0" style="5" hidden="1" customWidth="1"/>
    <col min="7179" max="7180" width="12.33203125" style="5" customWidth="1"/>
    <col min="7181" max="7181" width="11.5546875" style="5" customWidth="1"/>
    <col min="7182" max="7182" width="10.6640625" style="5" customWidth="1"/>
    <col min="7183" max="7424" width="9.109375" style="5"/>
    <col min="7425" max="7425" width="47.33203125" style="5" customWidth="1"/>
    <col min="7426" max="7426" width="8.44140625" style="5" customWidth="1"/>
    <col min="7427" max="7427" width="7.6640625" style="5" customWidth="1"/>
    <col min="7428" max="7428" width="8.6640625" style="5" customWidth="1"/>
    <col min="7429" max="7431" width="0" style="5" hidden="1" customWidth="1"/>
    <col min="7432" max="7432" width="13.33203125" style="5" customWidth="1"/>
    <col min="7433" max="7434" width="0" style="5" hidden="1" customWidth="1"/>
    <col min="7435" max="7436" width="12.33203125" style="5" customWidth="1"/>
    <col min="7437" max="7437" width="11.5546875" style="5" customWidth="1"/>
    <col min="7438" max="7438" width="10.6640625" style="5" customWidth="1"/>
    <col min="7439" max="7680" width="9.109375" style="5"/>
    <col min="7681" max="7681" width="47.33203125" style="5" customWidth="1"/>
    <col min="7682" max="7682" width="8.44140625" style="5" customWidth="1"/>
    <col min="7683" max="7683" width="7.6640625" style="5" customWidth="1"/>
    <col min="7684" max="7684" width="8.6640625" style="5" customWidth="1"/>
    <col min="7685" max="7687" width="0" style="5" hidden="1" customWidth="1"/>
    <col min="7688" max="7688" width="13.33203125" style="5" customWidth="1"/>
    <col min="7689" max="7690" width="0" style="5" hidden="1" customWidth="1"/>
    <col min="7691" max="7692" width="12.33203125" style="5" customWidth="1"/>
    <col min="7693" max="7693" width="11.5546875" style="5" customWidth="1"/>
    <col min="7694" max="7694" width="10.6640625" style="5" customWidth="1"/>
    <col min="7695" max="7936" width="9.109375" style="5"/>
    <col min="7937" max="7937" width="47.33203125" style="5" customWidth="1"/>
    <col min="7938" max="7938" width="8.44140625" style="5" customWidth="1"/>
    <col min="7939" max="7939" width="7.6640625" style="5" customWidth="1"/>
    <col min="7940" max="7940" width="8.6640625" style="5" customWidth="1"/>
    <col min="7941" max="7943" width="0" style="5" hidden="1" customWidth="1"/>
    <col min="7944" max="7944" width="13.33203125" style="5" customWidth="1"/>
    <col min="7945" max="7946" width="0" style="5" hidden="1" customWidth="1"/>
    <col min="7947" max="7948" width="12.33203125" style="5" customWidth="1"/>
    <col min="7949" max="7949" width="11.5546875" style="5" customWidth="1"/>
    <col min="7950" max="7950" width="10.6640625" style="5" customWidth="1"/>
    <col min="7951" max="8192" width="9.109375" style="5"/>
    <col min="8193" max="8193" width="47.33203125" style="5" customWidth="1"/>
    <col min="8194" max="8194" width="8.44140625" style="5" customWidth="1"/>
    <col min="8195" max="8195" width="7.6640625" style="5" customWidth="1"/>
    <col min="8196" max="8196" width="8.6640625" style="5" customWidth="1"/>
    <col min="8197" max="8199" width="0" style="5" hidden="1" customWidth="1"/>
    <col min="8200" max="8200" width="13.33203125" style="5" customWidth="1"/>
    <col min="8201" max="8202" width="0" style="5" hidden="1" customWidth="1"/>
    <col min="8203" max="8204" width="12.33203125" style="5" customWidth="1"/>
    <col min="8205" max="8205" width="11.5546875" style="5" customWidth="1"/>
    <col min="8206" max="8206" width="10.6640625" style="5" customWidth="1"/>
    <col min="8207" max="8448" width="9.109375" style="5"/>
    <col min="8449" max="8449" width="47.33203125" style="5" customWidth="1"/>
    <col min="8450" max="8450" width="8.44140625" style="5" customWidth="1"/>
    <col min="8451" max="8451" width="7.6640625" style="5" customWidth="1"/>
    <col min="8452" max="8452" width="8.6640625" style="5" customWidth="1"/>
    <col min="8453" max="8455" width="0" style="5" hidden="1" customWidth="1"/>
    <col min="8456" max="8456" width="13.33203125" style="5" customWidth="1"/>
    <col min="8457" max="8458" width="0" style="5" hidden="1" customWidth="1"/>
    <col min="8459" max="8460" width="12.33203125" style="5" customWidth="1"/>
    <col min="8461" max="8461" width="11.5546875" style="5" customWidth="1"/>
    <col min="8462" max="8462" width="10.6640625" style="5" customWidth="1"/>
    <col min="8463" max="8704" width="9.109375" style="5"/>
    <col min="8705" max="8705" width="47.33203125" style="5" customWidth="1"/>
    <col min="8706" max="8706" width="8.44140625" style="5" customWidth="1"/>
    <col min="8707" max="8707" width="7.6640625" style="5" customWidth="1"/>
    <col min="8708" max="8708" width="8.6640625" style="5" customWidth="1"/>
    <col min="8709" max="8711" width="0" style="5" hidden="1" customWidth="1"/>
    <col min="8712" max="8712" width="13.33203125" style="5" customWidth="1"/>
    <col min="8713" max="8714" width="0" style="5" hidden="1" customWidth="1"/>
    <col min="8715" max="8716" width="12.33203125" style="5" customWidth="1"/>
    <col min="8717" max="8717" width="11.5546875" style="5" customWidth="1"/>
    <col min="8718" max="8718" width="10.6640625" style="5" customWidth="1"/>
    <col min="8719" max="8960" width="9.109375" style="5"/>
    <col min="8961" max="8961" width="47.33203125" style="5" customWidth="1"/>
    <col min="8962" max="8962" width="8.44140625" style="5" customWidth="1"/>
    <col min="8963" max="8963" width="7.6640625" style="5" customWidth="1"/>
    <col min="8964" max="8964" width="8.6640625" style="5" customWidth="1"/>
    <col min="8965" max="8967" width="0" style="5" hidden="1" customWidth="1"/>
    <col min="8968" max="8968" width="13.33203125" style="5" customWidth="1"/>
    <col min="8969" max="8970" width="0" style="5" hidden="1" customWidth="1"/>
    <col min="8971" max="8972" width="12.33203125" style="5" customWidth="1"/>
    <col min="8973" max="8973" width="11.5546875" style="5" customWidth="1"/>
    <col min="8974" max="8974" width="10.6640625" style="5" customWidth="1"/>
    <col min="8975" max="9216" width="9.109375" style="5"/>
    <col min="9217" max="9217" width="47.33203125" style="5" customWidth="1"/>
    <col min="9218" max="9218" width="8.44140625" style="5" customWidth="1"/>
    <col min="9219" max="9219" width="7.6640625" style="5" customWidth="1"/>
    <col min="9220" max="9220" width="8.6640625" style="5" customWidth="1"/>
    <col min="9221" max="9223" width="0" style="5" hidden="1" customWidth="1"/>
    <col min="9224" max="9224" width="13.33203125" style="5" customWidth="1"/>
    <col min="9225" max="9226" width="0" style="5" hidden="1" customWidth="1"/>
    <col min="9227" max="9228" width="12.33203125" style="5" customWidth="1"/>
    <col min="9229" max="9229" width="11.5546875" style="5" customWidth="1"/>
    <col min="9230" max="9230" width="10.6640625" style="5" customWidth="1"/>
    <col min="9231" max="9472" width="9.109375" style="5"/>
    <col min="9473" max="9473" width="47.33203125" style="5" customWidth="1"/>
    <col min="9474" max="9474" width="8.44140625" style="5" customWidth="1"/>
    <col min="9475" max="9475" width="7.6640625" style="5" customWidth="1"/>
    <col min="9476" max="9476" width="8.6640625" style="5" customWidth="1"/>
    <col min="9477" max="9479" width="0" style="5" hidden="1" customWidth="1"/>
    <col min="9480" max="9480" width="13.33203125" style="5" customWidth="1"/>
    <col min="9481" max="9482" width="0" style="5" hidden="1" customWidth="1"/>
    <col min="9483" max="9484" width="12.33203125" style="5" customWidth="1"/>
    <col min="9485" max="9485" width="11.5546875" style="5" customWidth="1"/>
    <col min="9486" max="9486" width="10.6640625" style="5" customWidth="1"/>
    <col min="9487" max="9728" width="9.109375" style="5"/>
    <col min="9729" max="9729" width="47.33203125" style="5" customWidth="1"/>
    <col min="9730" max="9730" width="8.44140625" style="5" customWidth="1"/>
    <col min="9731" max="9731" width="7.6640625" style="5" customWidth="1"/>
    <col min="9732" max="9732" width="8.6640625" style="5" customWidth="1"/>
    <col min="9733" max="9735" width="0" style="5" hidden="1" customWidth="1"/>
    <col min="9736" max="9736" width="13.33203125" style="5" customWidth="1"/>
    <col min="9737" max="9738" width="0" style="5" hidden="1" customWidth="1"/>
    <col min="9739" max="9740" width="12.33203125" style="5" customWidth="1"/>
    <col min="9741" max="9741" width="11.5546875" style="5" customWidth="1"/>
    <col min="9742" max="9742" width="10.6640625" style="5" customWidth="1"/>
    <col min="9743" max="9984" width="9.109375" style="5"/>
    <col min="9985" max="9985" width="47.33203125" style="5" customWidth="1"/>
    <col min="9986" max="9986" width="8.44140625" style="5" customWidth="1"/>
    <col min="9987" max="9987" width="7.6640625" style="5" customWidth="1"/>
    <col min="9988" max="9988" width="8.6640625" style="5" customWidth="1"/>
    <col min="9989" max="9991" width="0" style="5" hidden="1" customWidth="1"/>
    <col min="9992" max="9992" width="13.33203125" style="5" customWidth="1"/>
    <col min="9993" max="9994" width="0" style="5" hidden="1" customWidth="1"/>
    <col min="9995" max="9996" width="12.33203125" style="5" customWidth="1"/>
    <col min="9997" max="9997" width="11.5546875" style="5" customWidth="1"/>
    <col min="9998" max="9998" width="10.6640625" style="5" customWidth="1"/>
    <col min="9999" max="10240" width="9.109375" style="5"/>
    <col min="10241" max="10241" width="47.33203125" style="5" customWidth="1"/>
    <col min="10242" max="10242" width="8.44140625" style="5" customWidth="1"/>
    <col min="10243" max="10243" width="7.6640625" style="5" customWidth="1"/>
    <col min="10244" max="10244" width="8.6640625" style="5" customWidth="1"/>
    <col min="10245" max="10247" width="0" style="5" hidden="1" customWidth="1"/>
    <col min="10248" max="10248" width="13.33203125" style="5" customWidth="1"/>
    <col min="10249" max="10250" width="0" style="5" hidden="1" customWidth="1"/>
    <col min="10251" max="10252" width="12.33203125" style="5" customWidth="1"/>
    <col min="10253" max="10253" width="11.5546875" style="5" customWidth="1"/>
    <col min="10254" max="10254" width="10.6640625" style="5" customWidth="1"/>
    <col min="10255" max="10496" width="9.109375" style="5"/>
    <col min="10497" max="10497" width="47.33203125" style="5" customWidth="1"/>
    <col min="10498" max="10498" width="8.44140625" style="5" customWidth="1"/>
    <col min="10499" max="10499" width="7.6640625" style="5" customWidth="1"/>
    <col min="10500" max="10500" width="8.6640625" style="5" customWidth="1"/>
    <col min="10501" max="10503" width="0" style="5" hidden="1" customWidth="1"/>
    <col min="10504" max="10504" width="13.33203125" style="5" customWidth="1"/>
    <col min="10505" max="10506" width="0" style="5" hidden="1" customWidth="1"/>
    <col min="10507" max="10508" width="12.33203125" style="5" customWidth="1"/>
    <col min="10509" max="10509" width="11.5546875" style="5" customWidth="1"/>
    <col min="10510" max="10510" width="10.6640625" style="5" customWidth="1"/>
    <col min="10511" max="10752" width="9.109375" style="5"/>
    <col min="10753" max="10753" width="47.33203125" style="5" customWidth="1"/>
    <col min="10754" max="10754" width="8.44140625" style="5" customWidth="1"/>
    <col min="10755" max="10755" width="7.6640625" style="5" customWidth="1"/>
    <col min="10756" max="10756" width="8.6640625" style="5" customWidth="1"/>
    <col min="10757" max="10759" width="0" style="5" hidden="1" customWidth="1"/>
    <col min="10760" max="10760" width="13.33203125" style="5" customWidth="1"/>
    <col min="10761" max="10762" width="0" style="5" hidden="1" customWidth="1"/>
    <col min="10763" max="10764" width="12.33203125" style="5" customWidth="1"/>
    <col min="10765" max="10765" width="11.5546875" style="5" customWidth="1"/>
    <col min="10766" max="10766" width="10.6640625" style="5" customWidth="1"/>
    <col min="10767" max="11008" width="9.109375" style="5"/>
    <col min="11009" max="11009" width="47.33203125" style="5" customWidth="1"/>
    <col min="11010" max="11010" width="8.44140625" style="5" customWidth="1"/>
    <col min="11011" max="11011" width="7.6640625" style="5" customWidth="1"/>
    <col min="11012" max="11012" width="8.6640625" style="5" customWidth="1"/>
    <col min="11013" max="11015" width="0" style="5" hidden="1" customWidth="1"/>
    <col min="11016" max="11016" width="13.33203125" style="5" customWidth="1"/>
    <col min="11017" max="11018" width="0" style="5" hidden="1" customWidth="1"/>
    <col min="11019" max="11020" width="12.33203125" style="5" customWidth="1"/>
    <col min="11021" max="11021" width="11.5546875" style="5" customWidth="1"/>
    <col min="11022" max="11022" width="10.6640625" style="5" customWidth="1"/>
    <col min="11023" max="11264" width="9.109375" style="5"/>
    <col min="11265" max="11265" width="47.33203125" style="5" customWidth="1"/>
    <col min="11266" max="11266" width="8.44140625" style="5" customWidth="1"/>
    <col min="11267" max="11267" width="7.6640625" style="5" customWidth="1"/>
    <col min="11268" max="11268" width="8.6640625" style="5" customWidth="1"/>
    <col min="11269" max="11271" width="0" style="5" hidden="1" customWidth="1"/>
    <col min="11272" max="11272" width="13.33203125" style="5" customWidth="1"/>
    <col min="11273" max="11274" width="0" style="5" hidden="1" customWidth="1"/>
    <col min="11275" max="11276" width="12.33203125" style="5" customWidth="1"/>
    <col min="11277" max="11277" width="11.5546875" style="5" customWidth="1"/>
    <col min="11278" max="11278" width="10.6640625" style="5" customWidth="1"/>
    <col min="11279" max="11520" width="9.109375" style="5"/>
    <col min="11521" max="11521" width="47.33203125" style="5" customWidth="1"/>
    <col min="11522" max="11522" width="8.44140625" style="5" customWidth="1"/>
    <col min="11523" max="11523" width="7.6640625" style="5" customWidth="1"/>
    <col min="11524" max="11524" width="8.6640625" style="5" customWidth="1"/>
    <col min="11525" max="11527" width="0" style="5" hidden="1" customWidth="1"/>
    <col min="11528" max="11528" width="13.33203125" style="5" customWidth="1"/>
    <col min="11529" max="11530" width="0" style="5" hidden="1" customWidth="1"/>
    <col min="11531" max="11532" width="12.33203125" style="5" customWidth="1"/>
    <col min="11533" max="11533" width="11.5546875" style="5" customWidth="1"/>
    <col min="11534" max="11534" width="10.6640625" style="5" customWidth="1"/>
    <col min="11535" max="11776" width="9.109375" style="5"/>
    <col min="11777" max="11777" width="47.33203125" style="5" customWidth="1"/>
    <col min="11778" max="11778" width="8.44140625" style="5" customWidth="1"/>
    <col min="11779" max="11779" width="7.6640625" style="5" customWidth="1"/>
    <col min="11780" max="11780" width="8.6640625" style="5" customWidth="1"/>
    <col min="11781" max="11783" width="0" style="5" hidden="1" customWidth="1"/>
    <col min="11784" max="11784" width="13.33203125" style="5" customWidth="1"/>
    <col min="11785" max="11786" width="0" style="5" hidden="1" customWidth="1"/>
    <col min="11787" max="11788" width="12.33203125" style="5" customWidth="1"/>
    <col min="11789" max="11789" width="11.5546875" style="5" customWidth="1"/>
    <col min="11790" max="11790" width="10.6640625" style="5" customWidth="1"/>
    <col min="11791" max="12032" width="9.109375" style="5"/>
    <col min="12033" max="12033" width="47.33203125" style="5" customWidth="1"/>
    <col min="12034" max="12034" width="8.44140625" style="5" customWidth="1"/>
    <col min="12035" max="12035" width="7.6640625" style="5" customWidth="1"/>
    <col min="12036" max="12036" width="8.6640625" style="5" customWidth="1"/>
    <col min="12037" max="12039" width="0" style="5" hidden="1" customWidth="1"/>
    <col min="12040" max="12040" width="13.33203125" style="5" customWidth="1"/>
    <col min="12041" max="12042" width="0" style="5" hidden="1" customWidth="1"/>
    <col min="12043" max="12044" width="12.33203125" style="5" customWidth="1"/>
    <col min="12045" max="12045" width="11.5546875" style="5" customWidth="1"/>
    <col min="12046" max="12046" width="10.6640625" style="5" customWidth="1"/>
    <col min="12047" max="12288" width="9.109375" style="5"/>
    <col min="12289" max="12289" width="47.33203125" style="5" customWidth="1"/>
    <col min="12290" max="12290" width="8.44140625" style="5" customWidth="1"/>
    <col min="12291" max="12291" width="7.6640625" style="5" customWidth="1"/>
    <col min="12292" max="12292" width="8.6640625" style="5" customWidth="1"/>
    <col min="12293" max="12295" width="0" style="5" hidden="1" customWidth="1"/>
    <col min="12296" max="12296" width="13.33203125" style="5" customWidth="1"/>
    <col min="12297" max="12298" width="0" style="5" hidden="1" customWidth="1"/>
    <col min="12299" max="12300" width="12.33203125" style="5" customWidth="1"/>
    <col min="12301" max="12301" width="11.5546875" style="5" customWidth="1"/>
    <col min="12302" max="12302" width="10.6640625" style="5" customWidth="1"/>
    <col min="12303" max="12544" width="9.109375" style="5"/>
    <col min="12545" max="12545" width="47.33203125" style="5" customWidth="1"/>
    <col min="12546" max="12546" width="8.44140625" style="5" customWidth="1"/>
    <col min="12547" max="12547" width="7.6640625" style="5" customWidth="1"/>
    <col min="12548" max="12548" width="8.6640625" style="5" customWidth="1"/>
    <col min="12549" max="12551" width="0" style="5" hidden="1" customWidth="1"/>
    <col min="12552" max="12552" width="13.33203125" style="5" customWidth="1"/>
    <col min="12553" max="12554" width="0" style="5" hidden="1" customWidth="1"/>
    <col min="12555" max="12556" width="12.33203125" style="5" customWidth="1"/>
    <col min="12557" max="12557" width="11.5546875" style="5" customWidth="1"/>
    <col min="12558" max="12558" width="10.6640625" style="5" customWidth="1"/>
    <col min="12559" max="12800" width="9.109375" style="5"/>
    <col min="12801" max="12801" width="47.33203125" style="5" customWidth="1"/>
    <col min="12802" max="12802" width="8.44140625" style="5" customWidth="1"/>
    <col min="12803" max="12803" width="7.6640625" style="5" customWidth="1"/>
    <col min="12804" max="12804" width="8.6640625" style="5" customWidth="1"/>
    <col min="12805" max="12807" width="0" style="5" hidden="1" customWidth="1"/>
    <col min="12808" max="12808" width="13.33203125" style="5" customWidth="1"/>
    <col min="12809" max="12810" width="0" style="5" hidden="1" customWidth="1"/>
    <col min="12811" max="12812" width="12.33203125" style="5" customWidth="1"/>
    <col min="12813" max="12813" width="11.5546875" style="5" customWidth="1"/>
    <col min="12814" max="12814" width="10.6640625" style="5" customWidth="1"/>
    <col min="12815" max="13056" width="9.109375" style="5"/>
    <col min="13057" max="13057" width="47.33203125" style="5" customWidth="1"/>
    <col min="13058" max="13058" width="8.44140625" style="5" customWidth="1"/>
    <col min="13059" max="13059" width="7.6640625" style="5" customWidth="1"/>
    <col min="13060" max="13060" width="8.6640625" style="5" customWidth="1"/>
    <col min="13061" max="13063" width="0" style="5" hidden="1" customWidth="1"/>
    <col min="13064" max="13064" width="13.33203125" style="5" customWidth="1"/>
    <col min="13065" max="13066" width="0" style="5" hidden="1" customWidth="1"/>
    <col min="13067" max="13068" width="12.33203125" style="5" customWidth="1"/>
    <col min="13069" max="13069" width="11.5546875" style="5" customWidth="1"/>
    <col min="13070" max="13070" width="10.6640625" style="5" customWidth="1"/>
    <col min="13071" max="13312" width="9.109375" style="5"/>
    <col min="13313" max="13313" width="47.33203125" style="5" customWidth="1"/>
    <col min="13314" max="13314" width="8.44140625" style="5" customWidth="1"/>
    <col min="13315" max="13315" width="7.6640625" style="5" customWidth="1"/>
    <col min="13316" max="13316" width="8.6640625" style="5" customWidth="1"/>
    <col min="13317" max="13319" width="0" style="5" hidden="1" customWidth="1"/>
    <col min="13320" max="13320" width="13.33203125" style="5" customWidth="1"/>
    <col min="13321" max="13322" width="0" style="5" hidden="1" customWidth="1"/>
    <col min="13323" max="13324" width="12.33203125" style="5" customWidth="1"/>
    <col min="13325" max="13325" width="11.5546875" style="5" customWidth="1"/>
    <col min="13326" max="13326" width="10.6640625" style="5" customWidth="1"/>
    <col min="13327" max="13568" width="9.109375" style="5"/>
    <col min="13569" max="13569" width="47.33203125" style="5" customWidth="1"/>
    <col min="13570" max="13570" width="8.44140625" style="5" customWidth="1"/>
    <col min="13571" max="13571" width="7.6640625" style="5" customWidth="1"/>
    <col min="13572" max="13572" width="8.6640625" style="5" customWidth="1"/>
    <col min="13573" max="13575" width="0" style="5" hidden="1" customWidth="1"/>
    <col min="13576" max="13576" width="13.33203125" style="5" customWidth="1"/>
    <col min="13577" max="13578" width="0" style="5" hidden="1" customWidth="1"/>
    <col min="13579" max="13580" width="12.33203125" style="5" customWidth="1"/>
    <col min="13581" max="13581" width="11.5546875" style="5" customWidth="1"/>
    <col min="13582" max="13582" width="10.6640625" style="5" customWidth="1"/>
    <col min="13583" max="13824" width="9.109375" style="5"/>
    <col min="13825" max="13825" width="47.33203125" style="5" customWidth="1"/>
    <col min="13826" max="13826" width="8.44140625" style="5" customWidth="1"/>
    <col min="13827" max="13827" width="7.6640625" style="5" customWidth="1"/>
    <col min="13828" max="13828" width="8.6640625" style="5" customWidth="1"/>
    <col min="13829" max="13831" width="0" style="5" hidden="1" customWidth="1"/>
    <col min="13832" max="13832" width="13.33203125" style="5" customWidth="1"/>
    <col min="13833" max="13834" width="0" style="5" hidden="1" customWidth="1"/>
    <col min="13835" max="13836" width="12.33203125" style="5" customWidth="1"/>
    <col min="13837" max="13837" width="11.5546875" style="5" customWidth="1"/>
    <col min="13838" max="13838" width="10.6640625" style="5" customWidth="1"/>
    <col min="13839" max="14080" width="9.109375" style="5"/>
    <col min="14081" max="14081" width="47.33203125" style="5" customWidth="1"/>
    <col min="14082" max="14082" width="8.44140625" style="5" customWidth="1"/>
    <col min="14083" max="14083" width="7.6640625" style="5" customWidth="1"/>
    <col min="14084" max="14084" width="8.6640625" style="5" customWidth="1"/>
    <col min="14085" max="14087" width="0" style="5" hidden="1" customWidth="1"/>
    <col min="14088" max="14088" width="13.33203125" style="5" customWidth="1"/>
    <col min="14089" max="14090" width="0" style="5" hidden="1" customWidth="1"/>
    <col min="14091" max="14092" width="12.33203125" style="5" customWidth="1"/>
    <col min="14093" max="14093" width="11.5546875" style="5" customWidth="1"/>
    <col min="14094" max="14094" width="10.6640625" style="5" customWidth="1"/>
    <col min="14095" max="14336" width="9.109375" style="5"/>
    <col min="14337" max="14337" width="47.33203125" style="5" customWidth="1"/>
    <col min="14338" max="14338" width="8.44140625" style="5" customWidth="1"/>
    <col min="14339" max="14339" width="7.6640625" style="5" customWidth="1"/>
    <col min="14340" max="14340" width="8.6640625" style="5" customWidth="1"/>
    <col min="14341" max="14343" width="0" style="5" hidden="1" customWidth="1"/>
    <col min="14344" max="14344" width="13.33203125" style="5" customWidth="1"/>
    <col min="14345" max="14346" width="0" style="5" hidden="1" customWidth="1"/>
    <col min="14347" max="14348" width="12.33203125" style="5" customWidth="1"/>
    <col min="14349" max="14349" width="11.5546875" style="5" customWidth="1"/>
    <col min="14350" max="14350" width="10.6640625" style="5" customWidth="1"/>
    <col min="14351" max="14592" width="9.109375" style="5"/>
    <col min="14593" max="14593" width="47.33203125" style="5" customWidth="1"/>
    <col min="14594" max="14594" width="8.44140625" style="5" customWidth="1"/>
    <col min="14595" max="14595" width="7.6640625" style="5" customWidth="1"/>
    <col min="14596" max="14596" width="8.6640625" style="5" customWidth="1"/>
    <col min="14597" max="14599" width="0" style="5" hidden="1" customWidth="1"/>
    <col min="14600" max="14600" width="13.33203125" style="5" customWidth="1"/>
    <col min="14601" max="14602" width="0" style="5" hidden="1" customWidth="1"/>
    <col min="14603" max="14604" width="12.33203125" style="5" customWidth="1"/>
    <col min="14605" max="14605" width="11.5546875" style="5" customWidth="1"/>
    <col min="14606" max="14606" width="10.6640625" style="5" customWidth="1"/>
    <col min="14607" max="14848" width="9.109375" style="5"/>
    <col min="14849" max="14849" width="47.33203125" style="5" customWidth="1"/>
    <col min="14850" max="14850" width="8.44140625" style="5" customWidth="1"/>
    <col min="14851" max="14851" width="7.6640625" style="5" customWidth="1"/>
    <col min="14852" max="14852" width="8.6640625" style="5" customWidth="1"/>
    <col min="14853" max="14855" width="0" style="5" hidden="1" customWidth="1"/>
    <col min="14856" max="14856" width="13.33203125" style="5" customWidth="1"/>
    <col min="14857" max="14858" width="0" style="5" hidden="1" customWidth="1"/>
    <col min="14859" max="14860" width="12.33203125" style="5" customWidth="1"/>
    <col min="14861" max="14861" width="11.5546875" style="5" customWidth="1"/>
    <col min="14862" max="14862" width="10.6640625" style="5" customWidth="1"/>
    <col min="14863" max="15104" width="9.109375" style="5"/>
    <col min="15105" max="15105" width="47.33203125" style="5" customWidth="1"/>
    <col min="15106" max="15106" width="8.44140625" style="5" customWidth="1"/>
    <col min="15107" max="15107" width="7.6640625" style="5" customWidth="1"/>
    <col min="15108" max="15108" width="8.6640625" style="5" customWidth="1"/>
    <col min="15109" max="15111" width="0" style="5" hidden="1" customWidth="1"/>
    <col min="15112" max="15112" width="13.33203125" style="5" customWidth="1"/>
    <col min="15113" max="15114" width="0" style="5" hidden="1" customWidth="1"/>
    <col min="15115" max="15116" width="12.33203125" style="5" customWidth="1"/>
    <col min="15117" max="15117" width="11.5546875" style="5" customWidth="1"/>
    <col min="15118" max="15118" width="10.6640625" style="5" customWidth="1"/>
    <col min="15119" max="15360" width="9.109375" style="5"/>
    <col min="15361" max="15361" width="47.33203125" style="5" customWidth="1"/>
    <col min="15362" max="15362" width="8.44140625" style="5" customWidth="1"/>
    <col min="15363" max="15363" width="7.6640625" style="5" customWidth="1"/>
    <col min="15364" max="15364" width="8.6640625" style="5" customWidth="1"/>
    <col min="15365" max="15367" width="0" style="5" hidden="1" customWidth="1"/>
    <col min="15368" max="15368" width="13.33203125" style="5" customWidth="1"/>
    <col min="15369" max="15370" width="0" style="5" hidden="1" customWidth="1"/>
    <col min="15371" max="15372" width="12.33203125" style="5" customWidth="1"/>
    <col min="15373" max="15373" width="11.5546875" style="5" customWidth="1"/>
    <col min="15374" max="15374" width="10.6640625" style="5" customWidth="1"/>
    <col min="15375" max="15616" width="9.109375" style="5"/>
    <col min="15617" max="15617" width="47.33203125" style="5" customWidth="1"/>
    <col min="15618" max="15618" width="8.44140625" style="5" customWidth="1"/>
    <col min="15619" max="15619" width="7.6640625" style="5" customWidth="1"/>
    <col min="15620" max="15620" width="8.6640625" style="5" customWidth="1"/>
    <col min="15621" max="15623" width="0" style="5" hidden="1" customWidth="1"/>
    <col min="15624" max="15624" width="13.33203125" style="5" customWidth="1"/>
    <col min="15625" max="15626" width="0" style="5" hidden="1" customWidth="1"/>
    <col min="15627" max="15628" width="12.33203125" style="5" customWidth="1"/>
    <col min="15629" max="15629" width="11.5546875" style="5" customWidth="1"/>
    <col min="15630" max="15630" width="10.6640625" style="5" customWidth="1"/>
    <col min="15631" max="15872" width="9.109375" style="5"/>
    <col min="15873" max="15873" width="47.33203125" style="5" customWidth="1"/>
    <col min="15874" max="15874" width="8.44140625" style="5" customWidth="1"/>
    <col min="15875" max="15875" width="7.6640625" style="5" customWidth="1"/>
    <col min="15876" max="15876" width="8.6640625" style="5" customWidth="1"/>
    <col min="15877" max="15879" width="0" style="5" hidden="1" customWidth="1"/>
    <col min="15880" max="15880" width="13.33203125" style="5" customWidth="1"/>
    <col min="15881" max="15882" width="0" style="5" hidden="1" customWidth="1"/>
    <col min="15883" max="15884" width="12.33203125" style="5" customWidth="1"/>
    <col min="15885" max="15885" width="11.5546875" style="5" customWidth="1"/>
    <col min="15886" max="15886" width="10.6640625" style="5" customWidth="1"/>
    <col min="15887" max="16128" width="9.109375" style="5"/>
    <col min="16129" max="16129" width="47.33203125" style="5" customWidth="1"/>
    <col min="16130" max="16130" width="8.44140625" style="5" customWidth="1"/>
    <col min="16131" max="16131" width="7.6640625" style="5" customWidth="1"/>
    <col min="16132" max="16132" width="8.6640625" style="5" customWidth="1"/>
    <col min="16133" max="16135" width="0" style="5" hidden="1" customWidth="1"/>
    <col min="16136" max="16136" width="13.33203125" style="5" customWidth="1"/>
    <col min="16137" max="16138" width="0" style="5" hidden="1" customWidth="1"/>
    <col min="16139" max="16140" width="12.33203125" style="5" customWidth="1"/>
    <col min="16141" max="16141" width="11.5546875" style="5" customWidth="1"/>
    <col min="16142" max="16142" width="10.6640625" style="5" customWidth="1"/>
    <col min="16143" max="16384" width="9.109375" style="5"/>
  </cols>
  <sheetData>
    <row r="1" spans="1:23" ht="16.2" customHeight="1">
      <c r="M1" s="41"/>
      <c r="N1" s="42" t="s">
        <v>34</v>
      </c>
    </row>
    <row r="2" spans="1:23" ht="18.75" customHeight="1">
      <c r="A2" s="43"/>
      <c r="B2" s="44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23" ht="18.75" customHeight="1">
      <c r="A3" s="419" t="s">
        <v>250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5"/>
    </row>
    <row r="4" spans="1:23" ht="18.75" customHeight="1">
      <c r="M4" s="46"/>
      <c r="N4" s="47" t="s">
        <v>36</v>
      </c>
    </row>
    <row r="5" spans="1:23" ht="18.75" customHeight="1">
      <c r="A5" s="417" t="s">
        <v>37</v>
      </c>
      <c r="B5" s="420" t="s">
        <v>38</v>
      </c>
      <c r="C5" s="420"/>
      <c r="D5" s="420"/>
      <c r="E5" s="48"/>
      <c r="F5" s="48"/>
      <c r="G5" s="48"/>
      <c r="H5" s="421">
        <v>2016</v>
      </c>
      <c r="I5" s="421"/>
      <c r="J5" s="421"/>
      <c r="K5" s="421"/>
      <c r="L5" s="421"/>
      <c r="M5" s="421"/>
      <c r="N5" s="421"/>
    </row>
    <row r="6" spans="1:23" ht="18.75" customHeight="1">
      <c r="A6" s="417"/>
      <c r="B6" s="422" t="s">
        <v>39</v>
      </c>
      <c r="C6" s="422" t="s">
        <v>40</v>
      </c>
      <c r="D6" s="422" t="s">
        <v>41</v>
      </c>
      <c r="E6" s="48"/>
      <c r="F6" s="48"/>
      <c r="G6" s="48"/>
      <c r="H6" s="417" t="s">
        <v>42</v>
      </c>
      <c r="I6" s="48"/>
      <c r="J6" s="48"/>
      <c r="K6" s="423" t="s">
        <v>43</v>
      </c>
      <c r="L6" s="423"/>
      <c r="M6" s="423"/>
      <c r="N6" s="423"/>
    </row>
    <row r="7" spans="1:23" ht="18.75" customHeight="1">
      <c r="A7" s="417"/>
      <c r="B7" s="422"/>
      <c r="C7" s="422"/>
      <c r="D7" s="422"/>
      <c r="E7" s="49" t="s">
        <v>44</v>
      </c>
      <c r="F7" s="49"/>
      <c r="G7" s="49"/>
      <c r="H7" s="417"/>
      <c r="I7" s="50"/>
      <c r="J7" s="50"/>
      <c r="K7" s="417" t="s">
        <v>45</v>
      </c>
      <c r="L7" s="417" t="s">
        <v>46</v>
      </c>
      <c r="M7" s="418" t="s">
        <v>5</v>
      </c>
      <c r="N7" s="418"/>
    </row>
    <row r="8" spans="1:23" ht="76.5" customHeight="1">
      <c r="A8" s="417"/>
      <c r="B8" s="422"/>
      <c r="C8" s="422"/>
      <c r="D8" s="422"/>
      <c r="E8" s="51"/>
      <c r="F8" s="51" t="s">
        <v>47</v>
      </c>
      <c r="G8" s="51" t="s">
        <v>48</v>
      </c>
      <c r="H8" s="417"/>
      <c r="I8" s="51" t="s">
        <v>49</v>
      </c>
      <c r="J8" s="51" t="s">
        <v>50</v>
      </c>
      <c r="K8" s="417"/>
      <c r="L8" s="417"/>
      <c r="M8" s="52" t="s">
        <v>51</v>
      </c>
      <c r="N8" s="52" t="s">
        <v>52</v>
      </c>
      <c r="O8" s="53"/>
      <c r="P8" s="53"/>
      <c r="Q8" s="53"/>
      <c r="R8" s="53"/>
      <c r="S8" s="53"/>
      <c r="T8" s="53"/>
      <c r="U8" s="53"/>
      <c r="V8" s="53"/>
      <c r="W8" s="53"/>
    </row>
    <row r="9" spans="1:23">
      <c r="A9" s="54">
        <v>1</v>
      </c>
      <c r="B9" s="55" t="s">
        <v>53</v>
      </c>
      <c r="C9" s="54">
        <v>3</v>
      </c>
      <c r="D9" s="55" t="s">
        <v>54</v>
      </c>
      <c r="E9" s="54">
        <v>8</v>
      </c>
      <c r="F9" s="55" t="s">
        <v>55</v>
      </c>
      <c r="G9" s="54">
        <v>10</v>
      </c>
      <c r="H9" s="54">
        <v>8</v>
      </c>
      <c r="I9" s="55" t="s">
        <v>55</v>
      </c>
      <c r="J9" s="55"/>
      <c r="K9" s="55"/>
      <c r="L9" s="55"/>
      <c r="M9" s="54">
        <v>10</v>
      </c>
      <c r="N9" s="54">
        <v>10</v>
      </c>
    </row>
    <row r="10" spans="1:23" ht="34.799999999999997">
      <c r="A10" s="56" t="s">
        <v>56</v>
      </c>
      <c r="B10" s="57" t="s">
        <v>57</v>
      </c>
      <c r="C10" s="58"/>
      <c r="D10" s="58"/>
      <c r="E10" s="59" t="e">
        <f>E12+E29</f>
        <v>#REF!</v>
      </c>
      <c r="F10" s="59" t="e">
        <f>F12+F29</f>
        <v>#REF!</v>
      </c>
      <c r="G10" s="59">
        <f>G12+G29</f>
        <v>41897.300000000003</v>
      </c>
      <c r="H10" s="60">
        <f>K10+L10</f>
        <v>319914.30000000005</v>
      </c>
      <c r="I10" s="60">
        <f>I12+I23+I29</f>
        <v>0</v>
      </c>
      <c r="J10" s="60">
        <f>J12+J23+J29</f>
        <v>230.8</v>
      </c>
      <c r="K10" s="60">
        <f>K12+K23+K29</f>
        <v>247587.1</v>
      </c>
      <c r="L10" s="60">
        <f>M10+N10</f>
        <v>72327.200000000012</v>
      </c>
      <c r="M10" s="60">
        <f>M12+M23+M29</f>
        <v>25912.9</v>
      </c>
      <c r="N10" s="60">
        <f>N12+N23+N29</f>
        <v>46414.3</v>
      </c>
    </row>
    <row r="11" spans="1:23" ht="34.799999999999997">
      <c r="A11" s="56" t="s">
        <v>58</v>
      </c>
      <c r="B11" s="57" t="s">
        <v>57</v>
      </c>
      <c r="C11" s="58"/>
      <c r="D11" s="58"/>
      <c r="E11" s="59"/>
      <c r="F11" s="59"/>
      <c r="G11" s="59"/>
      <c r="H11" s="60">
        <f>K11+L11</f>
        <v>299890.40000000002</v>
      </c>
      <c r="I11" s="60"/>
      <c r="J11" s="60"/>
      <c r="K11" s="60">
        <f>K12+K23</f>
        <v>228113.2</v>
      </c>
      <c r="L11" s="60">
        <f>M11+N11</f>
        <v>71777.200000000012</v>
      </c>
      <c r="M11" s="60">
        <f>M12+M23</f>
        <v>25362.9</v>
      </c>
      <c r="N11" s="60">
        <f>N12+N23</f>
        <v>46414.3</v>
      </c>
      <c r="P11" s="6"/>
    </row>
    <row r="12" spans="1:23" ht="33.75" customHeight="1">
      <c r="A12" s="61" t="s">
        <v>59</v>
      </c>
      <c r="B12" s="57"/>
      <c r="C12" s="62"/>
      <c r="D12" s="62"/>
      <c r="E12" s="59" t="e">
        <f>SUM(E14:E28)</f>
        <v>#REF!</v>
      </c>
      <c r="F12" s="59" t="e">
        <f>SUM(F14:F28)</f>
        <v>#REF!</v>
      </c>
      <c r="G12" s="59">
        <f>SUM(G14:G28)</f>
        <v>41691.300000000003</v>
      </c>
      <c r="H12" s="60">
        <f t="shared" ref="H12:H31" si="0">K12+L12</f>
        <v>173589.5</v>
      </c>
      <c r="I12" s="60">
        <f t="shared" ref="I12:N12" si="1">I13+I19</f>
        <v>0</v>
      </c>
      <c r="J12" s="60">
        <f t="shared" si="1"/>
        <v>230.8</v>
      </c>
      <c r="K12" s="60">
        <f t="shared" si="1"/>
        <v>136714.9</v>
      </c>
      <c r="L12" s="60">
        <f>M12+N12</f>
        <v>36874.6</v>
      </c>
      <c r="M12" s="60">
        <f t="shared" si="1"/>
        <v>15384.4</v>
      </c>
      <c r="N12" s="60">
        <f t="shared" si="1"/>
        <v>21490.2</v>
      </c>
    </row>
    <row r="13" spans="1:23" ht="26.25" customHeight="1">
      <c r="A13" s="61" t="s">
        <v>60</v>
      </c>
      <c r="B13" s="57"/>
      <c r="C13" s="63">
        <v>16</v>
      </c>
      <c r="D13" s="63"/>
      <c r="E13" s="59"/>
      <c r="F13" s="59"/>
      <c r="G13" s="59"/>
      <c r="H13" s="60">
        <f t="shared" si="0"/>
        <v>96299.6</v>
      </c>
      <c r="I13" s="60">
        <f t="shared" ref="I13:N13" si="2">I14+I15+I16+I17+I18</f>
        <v>0</v>
      </c>
      <c r="J13" s="60">
        <f t="shared" si="2"/>
        <v>230.8</v>
      </c>
      <c r="K13" s="60">
        <f t="shared" si="2"/>
        <v>81405.5</v>
      </c>
      <c r="L13" s="60">
        <f>M13+N13</f>
        <v>14894.099999999999</v>
      </c>
      <c r="M13" s="60">
        <f t="shared" si="2"/>
        <v>10683.8</v>
      </c>
      <c r="N13" s="60">
        <f t="shared" si="2"/>
        <v>4210.3</v>
      </c>
    </row>
    <row r="14" spans="1:23" ht="36" customHeight="1">
      <c r="A14" s="64" t="s">
        <v>61</v>
      </c>
      <c r="B14" s="57"/>
      <c r="C14" s="65" t="s">
        <v>62</v>
      </c>
      <c r="D14" s="65" t="s">
        <v>63</v>
      </c>
      <c r="E14" s="66" t="e">
        <f t="shared" ref="E14:E30" si="3">F14+G14</f>
        <v>#REF!</v>
      </c>
      <c r="F14" s="66" t="e">
        <f>15349.3+#REF!</f>
        <v>#REF!</v>
      </c>
      <c r="G14" s="66">
        <v>5904.9</v>
      </c>
      <c r="H14" s="60">
        <f t="shared" si="0"/>
        <v>35123.199999999997</v>
      </c>
      <c r="I14" s="67"/>
      <c r="J14" s="67"/>
      <c r="K14" s="67">
        <v>30128.5</v>
      </c>
      <c r="L14" s="67">
        <f t="shared" ref="L14:L22" si="4">M14+N14</f>
        <v>4994.7</v>
      </c>
      <c r="M14" s="67">
        <v>1693.6</v>
      </c>
      <c r="N14" s="67">
        <v>3301.1</v>
      </c>
    </row>
    <row r="15" spans="1:23" s="69" customFormat="1" ht="72">
      <c r="A15" s="64" t="s">
        <v>64</v>
      </c>
      <c r="B15" s="57"/>
      <c r="C15" s="65" t="s">
        <v>62</v>
      </c>
      <c r="D15" s="65" t="s">
        <v>65</v>
      </c>
      <c r="E15" s="66" t="e">
        <f t="shared" si="3"/>
        <v>#REF!</v>
      </c>
      <c r="F15" s="66" t="e">
        <f>11892.7+#REF!</f>
        <v>#REF!</v>
      </c>
      <c r="G15" s="66">
        <v>3801.2</v>
      </c>
      <c r="H15" s="60">
        <f t="shared" si="0"/>
        <v>1513.7</v>
      </c>
      <c r="I15" s="67"/>
      <c r="J15" s="67">
        <f>214.4-7</f>
        <v>207.4</v>
      </c>
      <c r="K15" s="67">
        <v>1513.7</v>
      </c>
      <c r="L15" s="67">
        <f t="shared" si="4"/>
        <v>0</v>
      </c>
      <c r="M15" s="68"/>
      <c r="N15" s="67"/>
    </row>
    <row r="16" spans="1:23" s="69" customFormat="1" ht="36">
      <c r="A16" s="64" t="s">
        <v>66</v>
      </c>
      <c r="B16" s="57"/>
      <c r="C16" s="65" t="s">
        <v>62</v>
      </c>
      <c r="D16" s="65" t="s">
        <v>67</v>
      </c>
      <c r="E16" s="66" t="e">
        <f t="shared" si="3"/>
        <v>#REF!</v>
      </c>
      <c r="F16" s="66" t="e">
        <f>9900.9+#REF!</f>
        <v>#REF!</v>
      </c>
      <c r="G16" s="66">
        <v>1970.1</v>
      </c>
      <c r="H16" s="60">
        <f t="shared" si="0"/>
        <v>3865.7</v>
      </c>
      <c r="I16" s="67"/>
      <c r="J16" s="67"/>
      <c r="K16" s="67">
        <f>3735.7+130</f>
        <v>3865.7</v>
      </c>
      <c r="L16" s="67">
        <f t="shared" si="4"/>
        <v>0</v>
      </c>
      <c r="M16" s="68"/>
      <c r="N16" s="67"/>
    </row>
    <row r="17" spans="1:15" s="69" customFormat="1" ht="36">
      <c r="A17" s="64" t="s">
        <v>68</v>
      </c>
      <c r="B17" s="57"/>
      <c r="C17" s="65" t="s">
        <v>62</v>
      </c>
      <c r="D17" s="65" t="s">
        <v>69</v>
      </c>
      <c r="E17" s="66" t="e">
        <f t="shared" si="3"/>
        <v>#REF!</v>
      </c>
      <c r="F17" s="66" t="e">
        <f>702.8+#REF!</f>
        <v>#REF!</v>
      </c>
      <c r="G17" s="66"/>
      <c r="H17" s="60">
        <f t="shared" si="0"/>
        <v>21538.300000000003</v>
      </c>
      <c r="I17" s="67"/>
      <c r="J17" s="67">
        <f>16.4+7</f>
        <v>23.4</v>
      </c>
      <c r="K17" s="67">
        <f>13369.5-53.4</f>
        <v>13316.1</v>
      </c>
      <c r="L17" s="67">
        <f t="shared" si="4"/>
        <v>8222.2000000000007</v>
      </c>
      <c r="M17" s="67">
        <v>8072.2</v>
      </c>
      <c r="N17" s="67">
        <v>150</v>
      </c>
    </row>
    <row r="18" spans="1:15" s="69" customFormat="1" ht="35.1" customHeight="1">
      <c r="A18" s="64" t="s">
        <v>70</v>
      </c>
      <c r="B18" s="57"/>
      <c r="C18" s="65" t="s">
        <v>62</v>
      </c>
      <c r="D18" s="65" t="s">
        <v>71</v>
      </c>
      <c r="E18" s="66" t="e">
        <f t="shared" si="3"/>
        <v>#REF!</v>
      </c>
      <c r="F18" s="66" t="e">
        <f>30562.7+#REF!</f>
        <v>#REF!</v>
      </c>
      <c r="G18" s="66">
        <v>850</v>
      </c>
      <c r="H18" s="60">
        <f t="shared" si="0"/>
        <v>34258.699999999997</v>
      </c>
      <c r="I18" s="67"/>
      <c r="J18" s="67"/>
      <c r="K18" s="67">
        <v>32581.5</v>
      </c>
      <c r="L18" s="67">
        <f t="shared" si="4"/>
        <v>1677.2</v>
      </c>
      <c r="M18" s="67">
        <v>918</v>
      </c>
      <c r="N18" s="67">
        <v>759.2</v>
      </c>
    </row>
    <row r="19" spans="1:15" s="69" customFormat="1" ht="27" customHeight="1">
      <c r="A19" s="61" t="s">
        <v>72</v>
      </c>
      <c r="B19" s="58"/>
      <c r="C19" s="58" t="s">
        <v>73</v>
      </c>
      <c r="D19" s="58"/>
      <c r="E19" s="59" t="e">
        <f>F19+G19</f>
        <v>#REF!</v>
      </c>
      <c r="F19" s="59" t="e">
        <f>5016.7+#REF!</f>
        <v>#REF!</v>
      </c>
      <c r="G19" s="59"/>
      <c r="H19" s="60">
        <f t="shared" si="0"/>
        <v>77289.899999999994</v>
      </c>
      <c r="I19" s="60">
        <f t="shared" ref="I19:N19" si="5">I20+I21+I22</f>
        <v>0</v>
      </c>
      <c r="J19" s="60">
        <f t="shared" si="5"/>
        <v>0</v>
      </c>
      <c r="K19" s="60">
        <f t="shared" si="5"/>
        <v>55309.399999999994</v>
      </c>
      <c r="L19" s="60">
        <f t="shared" si="4"/>
        <v>21980.5</v>
      </c>
      <c r="M19" s="60">
        <f t="shared" si="5"/>
        <v>4700.6000000000004</v>
      </c>
      <c r="N19" s="60">
        <f t="shared" si="5"/>
        <v>17279.900000000001</v>
      </c>
    </row>
    <row r="20" spans="1:15" s="69" customFormat="1" ht="36">
      <c r="A20" s="70" t="s">
        <v>74</v>
      </c>
      <c r="B20" s="57"/>
      <c r="C20" s="65">
        <v>19</v>
      </c>
      <c r="D20" s="65" t="s">
        <v>75</v>
      </c>
      <c r="E20" s="66" t="e">
        <f>F20+G20</f>
        <v>#REF!</v>
      </c>
      <c r="F20" s="66" t="e">
        <f>47386.9+#REF!</f>
        <v>#REF!</v>
      </c>
      <c r="G20" s="66">
        <v>5856.4</v>
      </c>
      <c r="H20" s="60">
        <f t="shared" si="0"/>
        <v>19560.800000000003</v>
      </c>
      <c r="I20" s="67"/>
      <c r="J20" s="67"/>
      <c r="K20" s="67">
        <v>8656.2000000000007</v>
      </c>
      <c r="L20" s="67">
        <f t="shared" si="4"/>
        <v>10904.6</v>
      </c>
      <c r="M20" s="67">
        <v>1220</v>
      </c>
      <c r="N20" s="67">
        <v>9684.6</v>
      </c>
    </row>
    <row r="21" spans="1:15" s="69" customFormat="1" ht="36">
      <c r="A21" s="71" t="s">
        <v>76</v>
      </c>
      <c r="B21" s="57"/>
      <c r="C21" s="65">
        <v>19</v>
      </c>
      <c r="D21" s="72" t="s">
        <v>77</v>
      </c>
      <c r="E21" s="66" t="e">
        <f>F21+G21</f>
        <v>#REF!</v>
      </c>
      <c r="F21" s="66" t="e">
        <f>32223.8+#REF!</f>
        <v>#REF!</v>
      </c>
      <c r="G21" s="66">
        <v>190</v>
      </c>
      <c r="H21" s="60">
        <f t="shared" si="0"/>
        <v>56933.1</v>
      </c>
      <c r="I21" s="67"/>
      <c r="J21" s="67"/>
      <c r="K21" s="67">
        <f>45867.2-10</f>
        <v>45857.2</v>
      </c>
      <c r="L21" s="67">
        <f t="shared" si="4"/>
        <v>11075.9</v>
      </c>
      <c r="M21" s="67">
        <f>3534-53.4</f>
        <v>3480.6</v>
      </c>
      <c r="N21" s="67">
        <v>7595.3</v>
      </c>
      <c r="O21" s="410"/>
    </row>
    <row r="22" spans="1:15" s="69" customFormat="1" ht="18">
      <c r="A22" s="71" t="s">
        <v>78</v>
      </c>
      <c r="B22" s="57"/>
      <c r="C22" s="65">
        <v>19</v>
      </c>
      <c r="D22" s="72" t="s">
        <v>79</v>
      </c>
      <c r="E22" s="66"/>
      <c r="F22" s="66"/>
      <c r="G22" s="66"/>
      <c r="H22" s="60">
        <f t="shared" si="0"/>
        <v>796</v>
      </c>
      <c r="I22" s="67"/>
      <c r="J22" s="67"/>
      <c r="K22" s="67">
        <v>796</v>
      </c>
      <c r="L22" s="67">
        <f t="shared" si="4"/>
        <v>0</v>
      </c>
      <c r="M22" s="67"/>
      <c r="N22" s="67"/>
    </row>
    <row r="23" spans="1:15" s="69" customFormat="1" ht="25.5" customHeight="1">
      <c r="A23" s="61" t="s">
        <v>80</v>
      </c>
      <c r="B23" s="57"/>
      <c r="C23" s="58"/>
      <c r="D23" s="58"/>
      <c r="E23" s="59" t="e">
        <f t="shared" si="3"/>
        <v>#REF!</v>
      </c>
      <c r="F23" s="59" t="e">
        <f>21489.4+#REF!</f>
        <v>#REF!</v>
      </c>
      <c r="G23" s="59">
        <v>204.7</v>
      </c>
      <c r="H23" s="60">
        <f t="shared" si="0"/>
        <v>126300.90000000001</v>
      </c>
      <c r="I23" s="60">
        <f t="shared" ref="I23:N23" si="6">I25+I27+I28+I26+I24</f>
        <v>0</v>
      </c>
      <c r="J23" s="60">
        <f t="shared" si="6"/>
        <v>0</v>
      </c>
      <c r="K23" s="60">
        <f t="shared" si="6"/>
        <v>91398.3</v>
      </c>
      <c r="L23" s="60">
        <f>SUM(L24:L28)</f>
        <v>34902.600000000006</v>
      </c>
      <c r="M23" s="60">
        <f t="shared" si="6"/>
        <v>9978.5</v>
      </c>
      <c r="N23" s="60">
        <f t="shared" si="6"/>
        <v>24924.100000000002</v>
      </c>
    </row>
    <row r="24" spans="1:15" s="69" customFormat="1" ht="54">
      <c r="A24" s="73" t="s">
        <v>81</v>
      </c>
      <c r="B24" s="57"/>
      <c r="C24" s="72" t="s">
        <v>79</v>
      </c>
      <c r="D24" s="72" t="s">
        <v>77</v>
      </c>
      <c r="E24" s="66" t="e">
        <f>F24+G24</f>
        <v>#REF!</v>
      </c>
      <c r="F24" s="66" t="e">
        <f>3383.1+#REF!</f>
        <v>#REF!</v>
      </c>
      <c r="G24" s="66">
        <v>323.39999999999998</v>
      </c>
      <c r="H24" s="60">
        <f>K24+L24</f>
        <v>25415.7</v>
      </c>
      <c r="I24" s="67"/>
      <c r="J24" s="67"/>
      <c r="K24" s="67">
        <v>16204.2</v>
      </c>
      <c r="L24" s="67">
        <f>M24+N24</f>
        <v>9211.5</v>
      </c>
      <c r="M24" s="67">
        <v>798.3</v>
      </c>
      <c r="N24" s="67">
        <v>8413.2000000000007</v>
      </c>
    </row>
    <row r="25" spans="1:15" s="69" customFormat="1" ht="90">
      <c r="A25" s="70" t="s">
        <v>82</v>
      </c>
      <c r="B25" s="57"/>
      <c r="C25" s="72">
        <v>50</v>
      </c>
      <c r="D25" s="72" t="s">
        <v>77</v>
      </c>
      <c r="E25" s="66" t="e">
        <f t="shared" si="3"/>
        <v>#REF!</v>
      </c>
      <c r="F25" s="66" t="e">
        <f>8106.4+#REF!</f>
        <v>#REF!</v>
      </c>
      <c r="G25" s="66"/>
      <c r="H25" s="60">
        <f t="shared" si="0"/>
        <v>74767.100000000006</v>
      </c>
      <c r="I25" s="67"/>
      <c r="J25" s="67"/>
      <c r="K25" s="67">
        <v>53461.8</v>
      </c>
      <c r="L25" s="67">
        <f>M25+N25</f>
        <v>21305.3</v>
      </c>
      <c r="M25" s="67">
        <v>7520.2</v>
      </c>
      <c r="N25" s="67">
        <v>13785.1</v>
      </c>
    </row>
    <row r="26" spans="1:15" s="69" customFormat="1" ht="54">
      <c r="A26" s="70" t="s">
        <v>83</v>
      </c>
      <c r="B26" s="57"/>
      <c r="C26" s="72">
        <v>51</v>
      </c>
      <c r="D26" s="72" t="s">
        <v>77</v>
      </c>
      <c r="E26" s="66" t="e">
        <f>F26+G26</f>
        <v>#REF!</v>
      </c>
      <c r="F26" s="66" t="e">
        <f>#REF!+22992.5</f>
        <v>#REF!</v>
      </c>
      <c r="G26" s="66">
        <v>4336</v>
      </c>
      <c r="H26" s="60">
        <f>K26+L26</f>
        <v>19526.7</v>
      </c>
      <c r="I26" s="67"/>
      <c r="J26" s="67"/>
      <c r="K26" s="67">
        <v>15838.2</v>
      </c>
      <c r="L26" s="67">
        <f>M26+N26</f>
        <v>3688.5</v>
      </c>
      <c r="M26" s="67">
        <v>1350</v>
      </c>
      <c r="N26" s="67">
        <v>2338.5</v>
      </c>
    </row>
    <row r="27" spans="1:15" s="69" customFormat="1" ht="78.75" customHeight="1">
      <c r="A27" s="70" t="s">
        <v>84</v>
      </c>
      <c r="B27" s="57"/>
      <c r="C27" s="72">
        <v>58</v>
      </c>
      <c r="D27" s="72" t="s">
        <v>77</v>
      </c>
      <c r="E27" s="66" t="e">
        <f t="shared" si="3"/>
        <v>#REF!</v>
      </c>
      <c r="F27" s="66" t="e">
        <f>31825.7+#REF!</f>
        <v>#REF!</v>
      </c>
      <c r="G27" s="66">
        <v>1714.4</v>
      </c>
      <c r="H27" s="60">
        <f t="shared" si="0"/>
        <v>4002.3</v>
      </c>
      <c r="I27" s="67"/>
      <c r="J27" s="67"/>
      <c r="K27" s="67">
        <v>3515</v>
      </c>
      <c r="L27" s="67">
        <f>M27+N27</f>
        <v>487.3</v>
      </c>
      <c r="M27" s="67">
        <v>100</v>
      </c>
      <c r="N27" s="67">
        <v>387.3</v>
      </c>
    </row>
    <row r="28" spans="1:15" s="69" customFormat="1" ht="62.25" customHeight="1">
      <c r="A28" s="70" t="s">
        <v>85</v>
      </c>
      <c r="B28" s="57"/>
      <c r="C28" s="72">
        <v>80</v>
      </c>
      <c r="D28" s="72" t="s">
        <v>77</v>
      </c>
      <c r="E28" s="66" t="e">
        <f t="shared" si="3"/>
        <v>#REF!</v>
      </c>
      <c r="F28" s="66" t="e">
        <f>58064.2+#REF!</f>
        <v>#REF!</v>
      </c>
      <c r="G28" s="66">
        <v>16540.2</v>
      </c>
      <c r="H28" s="60">
        <f t="shared" si="0"/>
        <v>2589.1</v>
      </c>
      <c r="I28" s="67"/>
      <c r="J28" s="67"/>
      <c r="K28" s="67">
        <v>2379.1</v>
      </c>
      <c r="L28" s="67">
        <f>M28+N28</f>
        <v>210</v>
      </c>
      <c r="M28" s="67">
        <v>210</v>
      </c>
      <c r="N28" s="67"/>
    </row>
    <row r="29" spans="1:15" ht="29.25" customHeight="1">
      <c r="A29" s="74" t="s">
        <v>86</v>
      </c>
      <c r="B29" s="57"/>
      <c r="C29" s="58" t="s">
        <v>87</v>
      </c>
      <c r="D29" s="58"/>
      <c r="E29" s="75" t="e">
        <f t="shared" si="3"/>
        <v>#REF!</v>
      </c>
      <c r="F29" s="75" t="e">
        <f>SUM(F30:F30)</f>
        <v>#REF!</v>
      </c>
      <c r="G29" s="75">
        <f>SUM(G30:G30)</f>
        <v>206</v>
      </c>
      <c r="H29" s="60">
        <f t="shared" si="0"/>
        <v>20023.900000000001</v>
      </c>
      <c r="I29" s="76">
        <f>I30</f>
        <v>0</v>
      </c>
      <c r="J29" s="76">
        <f>J30</f>
        <v>0</v>
      </c>
      <c r="K29" s="76">
        <f>K30+K31</f>
        <v>19473.900000000001</v>
      </c>
      <c r="L29" s="76">
        <f>L30+L31</f>
        <v>550</v>
      </c>
      <c r="M29" s="76">
        <f>M30+M31</f>
        <v>550</v>
      </c>
      <c r="N29" s="76">
        <f>N30+N31</f>
        <v>0</v>
      </c>
    </row>
    <row r="30" spans="1:15" ht="26.25" customHeight="1">
      <c r="A30" s="73" t="s">
        <v>88</v>
      </c>
      <c r="B30" s="57"/>
      <c r="C30" s="77" t="s">
        <v>87</v>
      </c>
      <c r="D30" s="77" t="s">
        <v>71</v>
      </c>
      <c r="E30" s="66" t="e">
        <f t="shared" si="3"/>
        <v>#REF!</v>
      </c>
      <c r="F30" s="66" t="e">
        <f>6669.6+#REF!</f>
        <v>#REF!</v>
      </c>
      <c r="G30" s="66">
        <v>206</v>
      </c>
      <c r="H30" s="60">
        <f t="shared" si="0"/>
        <v>7031.7</v>
      </c>
      <c r="I30" s="67"/>
      <c r="J30" s="67"/>
      <c r="K30" s="67">
        <v>6481.7</v>
      </c>
      <c r="L30" s="67">
        <f>M30+N30</f>
        <v>550</v>
      </c>
      <c r="M30" s="67">
        <v>550</v>
      </c>
      <c r="N30" s="67"/>
    </row>
    <row r="31" spans="1:15" ht="26.25" customHeight="1">
      <c r="A31" s="73" t="s">
        <v>89</v>
      </c>
      <c r="B31" s="57"/>
      <c r="C31" s="77" t="s">
        <v>87</v>
      </c>
      <c r="D31" s="77" t="s">
        <v>90</v>
      </c>
      <c r="E31" s="66" t="e">
        <f>F31+G31</f>
        <v>#REF!</v>
      </c>
      <c r="F31" s="66" t="e">
        <f>6669.6+#REF!</f>
        <v>#REF!</v>
      </c>
      <c r="G31" s="66">
        <v>206</v>
      </c>
      <c r="H31" s="60">
        <f t="shared" si="0"/>
        <v>12992.2</v>
      </c>
      <c r="I31" s="66"/>
      <c r="J31" s="66"/>
      <c r="K31" s="66">
        <v>12992.2</v>
      </c>
      <c r="L31" s="67">
        <f>M31+N31</f>
        <v>0</v>
      </c>
      <c r="M31" s="66"/>
      <c r="N31" s="66"/>
    </row>
    <row r="32" spans="1:15" ht="18">
      <c r="E32" s="78"/>
      <c r="F32" s="78"/>
      <c r="G32" s="78"/>
      <c r="H32" s="79"/>
    </row>
    <row r="33" spans="1:14" ht="17.399999999999999" hidden="1">
      <c r="E33" s="81"/>
      <c r="F33" s="81"/>
      <c r="G33" s="81"/>
      <c r="H33" s="79"/>
    </row>
    <row r="34" spans="1:14" ht="18" hidden="1" customHeight="1">
      <c r="A34" s="82" t="s">
        <v>91</v>
      </c>
      <c r="B34" s="82"/>
      <c r="C34" s="83"/>
      <c r="D34" s="83"/>
      <c r="E34" s="83" t="s">
        <v>92</v>
      </c>
      <c r="F34" s="84"/>
      <c r="G34" s="85"/>
      <c r="H34" s="86"/>
      <c r="I34" s="44" t="s">
        <v>93</v>
      </c>
      <c r="J34" s="44"/>
      <c r="K34" s="44"/>
      <c r="L34" s="44"/>
      <c r="M34" s="44"/>
      <c r="N34" s="45"/>
    </row>
    <row r="35" spans="1:14" ht="17.399999999999999" hidden="1">
      <c r="E35" s="81"/>
      <c r="F35" s="81"/>
      <c r="G35" s="81"/>
      <c r="H35" s="79"/>
    </row>
    <row r="36" spans="1:14" ht="17.399999999999999" hidden="1">
      <c r="E36" s="81"/>
      <c r="F36" s="81"/>
      <c r="G36" s="81"/>
      <c r="H36" s="79"/>
    </row>
    <row r="37" spans="1:14" ht="18">
      <c r="E37" s="78"/>
      <c r="F37" s="78"/>
      <c r="G37" s="78"/>
      <c r="H37" s="79"/>
    </row>
    <row r="38" spans="1:14" ht="18">
      <c r="E38" s="78"/>
      <c r="F38" s="78"/>
      <c r="G38" s="78"/>
      <c r="H38" s="79"/>
    </row>
    <row r="39" spans="1:14" ht="18">
      <c r="E39" s="78"/>
      <c r="F39" s="78"/>
      <c r="G39" s="78"/>
      <c r="H39" s="79"/>
    </row>
    <row r="40" spans="1:14" ht="17.399999999999999">
      <c r="E40" s="81"/>
      <c r="F40" s="81"/>
      <c r="G40" s="81"/>
      <c r="H40" s="79"/>
    </row>
    <row r="41" spans="1:14" ht="18">
      <c r="E41" s="78"/>
      <c r="F41" s="78"/>
      <c r="G41" s="78"/>
      <c r="H41" s="79"/>
    </row>
    <row r="42" spans="1:14" ht="18">
      <c r="E42" s="78"/>
      <c r="F42" s="78"/>
      <c r="G42" s="78"/>
      <c r="H42" s="79"/>
    </row>
    <row r="43" spans="1:14" ht="18">
      <c r="E43" s="78"/>
      <c r="F43" s="78"/>
      <c r="G43" s="78"/>
      <c r="H43" s="79"/>
    </row>
    <row r="44" spans="1:14" ht="18">
      <c r="E44" s="78"/>
      <c r="F44" s="78"/>
      <c r="G44" s="78"/>
      <c r="H44" s="79"/>
    </row>
    <row r="45" spans="1:14" ht="18">
      <c r="E45" s="78"/>
      <c r="F45" s="78"/>
      <c r="G45" s="78"/>
      <c r="H45" s="79"/>
    </row>
    <row r="46" spans="1:14" ht="17.399999999999999">
      <c r="E46" s="81"/>
      <c r="F46" s="81"/>
      <c r="G46" s="81"/>
      <c r="H46" s="79"/>
    </row>
    <row r="47" spans="1:14" ht="17.399999999999999">
      <c r="E47" s="81"/>
      <c r="F47" s="81"/>
      <c r="G47" s="81"/>
      <c r="H47" s="79"/>
    </row>
    <row r="48" spans="1:14" ht="17.399999999999999">
      <c r="E48" s="81"/>
      <c r="F48" s="81"/>
      <c r="G48" s="81"/>
      <c r="H48" s="79"/>
    </row>
    <row r="49" spans="5:8" ht="18">
      <c r="E49" s="78"/>
      <c r="F49" s="78"/>
      <c r="G49" s="78"/>
      <c r="H49" s="79"/>
    </row>
    <row r="50" spans="5:8" ht="18">
      <c r="E50" s="78"/>
      <c r="F50" s="78"/>
      <c r="G50" s="78"/>
      <c r="H50" s="79"/>
    </row>
    <row r="51" spans="5:8" ht="18">
      <c r="E51" s="78"/>
      <c r="F51" s="78"/>
      <c r="G51" s="78"/>
      <c r="H51" s="79"/>
    </row>
    <row r="52" spans="5:8" ht="17.399999999999999">
      <c r="E52" s="81"/>
      <c r="F52" s="81"/>
      <c r="G52" s="81"/>
      <c r="H52" s="79"/>
    </row>
    <row r="53" spans="5:8" ht="17.399999999999999">
      <c r="E53" s="81"/>
      <c r="F53" s="81"/>
      <c r="G53" s="81"/>
      <c r="H53" s="79"/>
    </row>
    <row r="54" spans="5:8" ht="18">
      <c r="E54" s="78"/>
      <c r="F54" s="78"/>
      <c r="G54" s="78"/>
      <c r="H54" s="79"/>
    </row>
    <row r="55" spans="5:8" ht="18">
      <c r="E55" s="78"/>
      <c r="F55" s="78"/>
      <c r="G55" s="78"/>
      <c r="H55" s="79"/>
    </row>
    <row r="56" spans="5:8" ht="18">
      <c r="E56" s="78"/>
      <c r="F56" s="78"/>
      <c r="G56" s="78"/>
      <c r="H56" s="79"/>
    </row>
    <row r="57" spans="5:8" ht="18">
      <c r="E57" s="78"/>
      <c r="F57" s="78"/>
      <c r="G57" s="78"/>
      <c r="H57" s="79"/>
    </row>
    <row r="58" spans="5:8" ht="18">
      <c r="E58" s="78"/>
      <c r="F58" s="78"/>
      <c r="G58" s="78"/>
      <c r="H58" s="79"/>
    </row>
    <row r="59" spans="5:8" ht="17.399999999999999">
      <c r="E59" s="81"/>
      <c r="F59" s="81"/>
      <c r="G59" s="81"/>
      <c r="H59" s="79"/>
    </row>
    <row r="60" spans="5:8" ht="18">
      <c r="E60" s="78"/>
      <c r="F60" s="78"/>
      <c r="G60" s="78"/>
      <c r="H60" s="79"/>
    </row>
    <row r="61" spans="5:8" ht="18">
      <c r="E61" s="78"/>
      <c r="F61" s="78"/>
      <c r="G61" s="78"/>
      <c r="H61" s="79"/>
    </row>
    <row r="62" spans="5:8" ht="18">
      <c r="E62" s="78"/>
      <c r="F62" s="78"/>
      <c r="G62" s="78"/>
      <c r="H62" s="79"/>
    </row>
    <row r="63" spans="5:8" ht="18">
      <c r="E63" s="87"/>
      <c r="F63" s="87"/>
      <c r="G63" s="78"/>
      <c r="H63" s="79"/>
    </row>
    <row r="64" spans="5:8" ht="17.399999999999999">
      <c r="E64" s="81"/>
      <c r="F64" s="81"/>
      <c r="G64" s="81"/>
      <c r="H64" s="79"/>
    </row>
    <row r="65" spans="5:8" ht="17.399999999999999">
      <c r="E65" s="81"/>
      <c r="F65" s="81"/>
      <c r="G65" s="81"/>
      <c r="H65" s="79"/>
    </row>
    <row r="66" spans="5:8" ht="18">
      <c r="E66" s="78"/>
      <c r="F66" s="78"/>
      <c r="G66" s="78"/>
      <c r="H66" s="79"/>
    </row>
    <row r="67" spans="5:8" ht="18">
      <c r="E67" s="78"/>
      <c r="F67" s="78"/>
      <c r="G67" s="78"/>
      <c r="H67" s="79"/>
    </row>
    <row r="68" spans="5:8" ht="18">
      <c r="E68" s="78"/>
      <c r="F68" s="78"/>
      <c r="G68" s="78"/>
      <c r="H68" s="79"/>
    </row>
    <row r="69" spans="5:8" ht="18">
      <c r="E69" s="78"/>
      <c r="F69" s="78"/>
      <c r="G69" s="78"/>
      <c r="H69" s="79"/>
    </row>
    <row r="70" spans="5:8" ht="18">
      <c r="E70" s="78"/>
      <c r="F70" s="78"/>
      <c r="G70" s="78"/>
      <c r="H70" s="79"/>
    </row>
    <row r="71" spans="5:8" ht="18">
      <c r="E71" s="78"/>
      <c r="F71" s="78"/>
      <c r="G71" s="78"/>
      <c r="H71" s="79"/>
    </row>
    <row r="72" spans="5:8" ht="18">
      <c r="E72" s="78"/>
      <c r="F72" s="78"/>
      <c r="G72" s="78"/>
      <c r="H72" s="79"/>
    </row>
    <row r="73" spans="5:8" ht="17.399999999999999">
      <c r="E73" s="81"/>
      <c r="F73" s="81"/>
      <c r="G73" s="81"/>
      <c r="H73" s="79"/>
    </row>
    <row r="74" spans="5:8" ht="18">
      <c r="E74" s="78"/>
      <c r="F74" s="78"/>
      <c r="G74" s="78"/>
      <c r="H74" s="79"/>
    </row>
    <row r="75" spans="5:8" ht="18">
      <c r="E75" s="78"/>
      <c r="F75" s="78"/>
      <c r="G75" s="78"/>
      <c r="H75" s="79"/>
    </row>
    <row r="76" spans="5:8" ht="18">
      <c r="E76" s="78"/>
      <c r="F76" s="78"/>
      <c r="G76" s="78"/>
      <c r="H76" s="79"/>
    </row>
    <row r="77" spans="5:8" ht="17.399999999999999">
      <c r="E77" s="81"/>
      <c r="F77" s="81"/>
      <c r="G77" s="81"/>
      <c r="H77" s="79"/>
    </row>
    <row r="78" spans="5:8" ht="17.399999999999999">
      <c r="E78" s="81"/>
      <c r="F78" s="81"/>
      <c r="G78" s="81"/>
      <c r="H78" s="79"/>
    </row>
    <row r="79" spans="5:8" ht="18">
      <c r="E79" s="78"/>
      <c r="F79" s="78"/>
      <c r="G79" s="78"/>
      <c r="H79" s="79"/>
    </row>
    <row r="80" spans="5:8" ht="18">
      <c r="E80" s="78"/>
      <c r="F80" s="78"/>
      <c r="G80" s="78"/>
      <c r="H80" s="79"/>
    </row>
    <row r="81" spans="5:8" ht="18">
      <c r="E81" s="78"/>
      <c r="F81" s="78"/>
      <c r="G81" s="78"/>
      <c r="H81" s="79"/>
    </row>
    <row r="82" spans="5:8" ht="17.399999999999999">
      <c r="E82" s="81"/>
      <c r="F82" s="81"/>
      <c r="G82" s="81"/>
      <c r="H82" s="79"/>
    </row>
    <row r="83" spans="5:8" ht="18">
      <c r="E83" s="78"/>
      <c r="F83" s="78"/>
      <c r="G83" s="78"/>
      <c r="H83" s="79"/>
    </row>
    <row r="84" spans="5:8" ht="18">
      <c r="E84" s="78"/>
      <c r="F84" s="78"/>
      <c r="G84" s="78"/>
      <c r="H84" s="79"/>
    </row>
    <row r="85" spans="5:8" ht="18">
      <c r="E85" s="78"/>
      <c r="F85" s="78"/>
      <c r="G85" s="78"/>
      <c r="H85" s="79"/>
    </row>
    <row r="86" spans="5:8" ht="18">
      <c r="E86" s="78"/>
      <c r="F86" s="78"/>
      <c r="G86" s="78"/>
      <c r="H86" s="79"/>
    </row>
    <row r="87" spans="5:8" ht="18">
      <c r="E87" s="78"/>
      <c r="F87" s="78"/>
      <c r="G87" s="78"/>
      <c r="H87" s="79"/>
    </row>
    <row r="88" spans="5:8" ht="17.399999999999999">
      <c r="E88" s="81"/>
      <c r="F88" s="81"/>
      <c r="G88" s="81"/>
      <c r="H88" s="79"/>
    </row>
    <row r="89" spans="5:8" ht="18">
      <c r="E89" s="78"/>
      <c r="F89" s="78"/>
      <c r="G89" s="78"/>
      <c r="H89" s="79"/>
    </row>
    <row r="90" spans="5:8" ht="17.399999999999999">
      <c r="E90" s="81"/>
      <c r="F90" s="81"/>
      <c r="G90" s="81"/>
      <c r="H90" s="79"/>
    </row>
    <row r="91" spans="5:8" ht="17.399999999999999">
      <c r="E91" s="81"/>
      <c r="F91" s="81"/>
      <c r="G91" s="81"/>
      <c r="H91" s="79"/>
    </row>
    <row r="92" spans="5:8" ht="18">
      <c r="E92" s="78"/>
      <c r="F92" s="78"/>
      <c r="G92" s="78"/>
      <c r="H92" s="79"/>
    </row>
    <row r="93" spans="5:8" ht="18">
      <c r="E93" s="78"/>
      <c r="F93" s="78"/>
      <c r="G93" s="78"/>
      <c r="H93" s="79"/>
    </row>
    <row r="94" spans="5:8" ht="18">
      <c r="E94" s="78"/>
      <c r="F94" s="78"/>
      <c r="G94" s="78"/>
      <c r="H94" s="79"/>
    </row>
    <row r="95" spans="5:8" ht="18">
      <c r="E95" s="78"/>
      <c r="F95" s="78"/>
      <c r="G95" s="78"/>
      <c r="H95" s="79"/>
    </row>
    <row r="96" spans="5:8" ht="18">
      <c r="E96" s="78"/>
      <c r="F96" s="78"/>
      <c r="G96" s="78"/>
      <c r="H96" s="79"/>
    </row>
    <row r="97" spans="5:8" ht="18">
      <c r="E97" s="78"/>
      <c r="F97" s="78"/>
      <c r="G97" s="78"/>
      <c r="H97" s="79"/>
    </row>
    <row r="98" spans="5:8" ht="18">
      <c r="E98" s="78"/>
      <c r="F98" s="78"/>
      <c r="G98" s="78"/>
      <c r="H98" s="79"/>
    </row>
    <row r="99" spans="5:8" ht="17.399999999999999">
      <c r="E99" s="81"/>
      <c r="F99" s="81"/>
      <c r="G99" s="81"/>
      <c r="H99" s="79"/>
    </row>
    <row r="100" spans="5:8" ht="17.399999999999999">
      <c r="E100" s="81"/>
      <c r="F100" s="81"/>
      <c r="G100" s="81"/>
      <c r="H100" s="79"/>
    </row>
    <row r="101" spans="5:8" ht="17.399999999999999">
      <c r="E101" s="81"/>
      <c r="F101" s="81"/>
      <c r="G101" s="81"/>
      <c r="H101" s="79"/>
    </row>
    <row r="102" spans="5:8" ht="18">
      <c r="E102" s="78"/>
      <c r="F102" s="78"/>
      <c r="G102" s="78"/>
      <c r="H102" s="79"/>
    </row>
    <row r="103" spans="5:8" ht="18">
      <c r="E103" s="78"/>
      <c r="F103" s="78"/>
      <c r="G103" s="78"/>
      <c r="H103" s="79"/>
    </row>
    <row r="104" spans="5:8" ht="18">
      <c r="E104" s="78"/>
      <c r="F104" s="78"/>
      <c r="G104" s="78"/>
      <c r="H104" s="79"/>
    </row>
    <row r="105" spans="5:8" ht="18">
      <c r="E105" s="78"/>
      <c r="F105" s="78"/>
      <c r="G105" s="78"/>
      <c r="H105" s="79"/>
    </row>
    <row r="106" spans="5:8" ht="18">
      <c r="E106" s="78"/>
      <c r="F106" s="78"/>
      <c r="G106" s="78"/>
      <c r="H106" s="79"/>
    </row>
    <row r="107" spans="5:8" ht="18">
      <c r="E107" s="78"/>
      <c r="F107" s="78"/>
      <c r="G107" s="78"/>
      <c r="H107" s="79"/>
    </row>
    <row r="108" spans="5:8" ht="17.399999999999999">
      <c r="E108" s="81"/>
      <c r="F108" s="81"/>
      <c r="G108" s="81"/>
      <c r="H108" s="79"/>
    </row>
    <row r="109" spans="5:8" ht="18">
      <c r="E109" s="78"/>
      <c r="F109" s="78"/>
      <c r="G109" s="78"/>
      <c r="H109" s="79"/>
    </row>
    <row r="110" spans="5:8" ht="17.399999999999999">
      <c r="E110" s="81"/>
      <c r="F110" s="81"/>
      <c r="G110" s="81"/>
      <c r="H110" s="79"/>
    </row>
    <row r="111" spans="5:8" ht="17.399999999999999">
      <c r="E111" s="81"/>
      <c r="F111" s="81"/>
      <c r="G111" s="81"/>
      <c r="H111" s="79"/>
    </row>
    <row r="112" spans="5:8" ht="18">
      <c r="E112" s="78"/>
      <c r="F112" s="78"/>
      <c r="G112" s="78"/>
      <c r="H112" s="79"/>
    </row>
    <row r="113" spans="5:8" ht="18">
      <c r="E113" s="78"/>
      <c r="F113" s="78"/>
      <c r="G113" s="78"/>
      <c r="H113" s="79"/>
    </row>
    <row r="114" spans="5:8" ht="18">
      <c r="E114" s="78"/>
      <c r="F114" s="78"/>
      <c r="G114" s="78"/>
      <c r="H114" s="79"/>
    </row>
    <row r="115" spans="5:8" ht="17.399999999999999">
      <c r="E115" s="81"/>
      <c r="F115" s="81"/>
      <c r="G115" s="81"/>
      <c r="H115" s="79"/>
    </row>
    <row r="116" spans="5:8" ht="17.399999999999999">
      <c r="E116" s="81"/>
      <c r="F116" s="81"/>
      <c r="G116" s="81"/>
      <c r="H116" s="79"/>
    </row>
    <row r="117" spans="5:8" ht="18">
      <c r="E117" s="78"/>
      <c r="F117" s="78"/>
      <c r="G117" s="78"/>
      <c r="H117" s="79"/>
    </row>
    <row r="118" spans="5:8" ht="17.399999999999999">
      <c r="E118" s="81"/>
      <c r="F118" s="81"/>
      <c r="G118" s="81"/>
      <c r="H118" s="79"/>
    </row>
    <row r="119" spans="5:8" ht="17.399999999999999">
      <c r="E119" s="81"/>
      <c r="F119" s="81"/>
      <c r="G119" s="81"/>
      <c r="H119" s="79"/>
    </row>
    <row r="120" spans="5:8" ht="18">
      <c r="E120" s="78"/>
      <c r="F120" s="78"/>
      <c r="G120" s="88"/>
      <c r="H120" s="79"/>
    </row>
    <row r="121" spans="5:8" ht="18">
      <c r="E121" s="78"/>
      <c r="F121" s="78"/>
      <c r="G121" s="78"/>
      <c r="H121" s="79"/>
    </row>
    <row r="122" spans="5:8" ht="18">
      <c r="E122" s="78"/>
      <c r="F122" s="78"/>
      <c r="G122" s="78"/>
      <c r="H122" s="79"/>
    </row>
    <row r="123" spans="5:8" ht="18">
      <c r="E123" s="78"/>
      <c r="F123" s="78"/>
      <c r="G123" s="78"/>
      <c r="H123" s="79"/>
    </row>
    <row r="124" spans="5:8" ht="18">
      <c r="E124" s="78"/>
      <c r="F124" s="78"/>
      <c r="G124" s="78"/>
      <c r="H124" s="79"/>
    </row>
    <row r="125" spans="5:8" ht="17.399999999999999">
      <c r="E125" s="81"/>
      <c r="F125" s="81"/>
      <c r="G125" s="81"/>
      <c r="H125" s="79"/>
    </row>
    <row r="126" spans="5:8" ht="17.399999999999999">
      <c r="E126" s="81"/>
      <c r="F126" s="81"/>
      <c r="G126" s="81"/>
      <c r="H126" s="79"/>
    </row>
    <row r="127" spans="5:8" ht="18">
      <c r="E127" s="78"/>
      <c r="F127" s="78"/>
      <c r="G127" s="78"/>
      <c r="H127" s="79"/>
    </row>
    <row r="128" spans="5:8" ht="18">
      <c r="E128" s="78"/>
      <c r="F128" s="78"/>
      <c r="G128" s="78"/>
      <c r="H128" s="79"/>
    </row>
    <row r="129" spans="5:8" ht="18">
      <c r="E129" s="78"/>
      <c r="F129" s="78"/>
      <c r="G129" s="78"/>
      <c r="H129" s="79"/>
    </row>
    <row r="130" spans="5:8" ht="18">
      <c r="E130" s="78"/>
      <c r="F130" s="78"/>
      <c r="G130" s="78"/>
      <c r="H130" s="79"/>
    </row>
    <row r="131" spans="5:8" ht="18">
      <c r="E131" s="78"/>
      <c r="F131" s="78"/>
      <c r="G131" s="78"/>
      <c r="H131" s="79"/>
    </row>
    <row r="132" spans="5:8" ht="18">
      <c r="E132" s="78"/>
      <c r="F132" s="78"/>
      <c r="G132" s="78"/>
      <c r="H132" s="79"/>
    </row>
    <row r="133" spans="5:8" ht="18">
      <c r="E133" s="78"/>
      <c r="F133" s="78"/>
      <c r="G133" s="78"/>
      <c r="H133" s="79"/>
    </row>
    <row r="134" spans="5:8" ht="18">
      <c r="E134" s="78"/>
      <c r="F134" s="78"/>
      <c r="G134" s="78"/>
      <c r="H134" s="79"/>
    </row>
    <row r="135" spans="5:8" ht="18">
      <c r="E135" s="78"/>
      <c r="F135" s="78"/>
      <c r="G135" s="78"/>
      <c r="H135" s="79"/>
    </row>
    <row r="136" spans="5:8" ht="18">
      <c r="E136" s="78"/>
      <c r="F136" s="78"/>
      <c r="G136" s="78"/>
      <c r="H136" s="79"/>
    </row>
    <row r="137" spans="5:8" ht="18">
      <c r="E137" s="78"/>
      <c r="F137" s="78"/>
      <c r="G137" s="78"/>
      <c r="H137" s="79"/>
    </row>
    <row r="138" spans="5:8" ht="18">
      <c r="E138" s="78"/>
      <c r="F138" s="78"/>
      <c r="G138" s="78"/>
      <c r="H138" s="79"/>
    </row>
    <row r="139" spans="5:8" ht="18">
      <c r="E139" s="78"/>
      <c r="F139" s="78"/>
      <c r="G139" s="78"/>
      <c r="H139" s="79"/>
    </row>
    <row r="140" spans="5:8" ht="18">
      <c r="E140" s="78"/>
      <c r="F140" s="78"/>
      <c r="G140" s="78"/>
      <c r="H140" s="79"/>
    </row>
    <row r="141" spans="5:8" ht="18">
      <c r="E141" s="78"/>
      <c r="F141" s="78"/>
      <c r="G141" s="78"/>
      <c r="H141" s="79"/>
    </row>
    <row r="142" spans="5:8" ht="18">
      <c r="E142" s="78"/>
      <c r="F142" s="78"/>
      <c r="G142" s="78"/>
      <c r="H142" s="79"/>
    </row>
    <row r="143" spans="5:8" ht="17.399999999999999">
      <c r="E143" s="81"/>
      <c r="F143" s="81"/>
      <c r="G143" s="81"/>
      <c r="H143" s="79"/>
    </row>
    <row r="144" spans="5:8" ht="18">
      <c r="E144" s="78"/>
      <c r="F144" s="78"/>
      <c r="G144" s="88"/>
      <c r="H144" s="79"/>
    </row>
    <row r="145" spans="5:8" ht="18">
      <c r="E145" s="78"/>
      <c r="F145" s="78"/>
      <c r="G145" s="88"/>
      <c r="H145" s="79"/>
    </row>
    <row r="146" spans="5:8">
      <c r="E146" s="79"/>
      <c r="F146" s="79"/>
      <c r="G146" s="79"/>
      <c r="H146" s="79"/>
    </row>
    <row r="147" spans="5:8">
      <c r="E147" s="79"/>
      <c r="F147" s="79"/>
      <c r="G147" s="79"/>
      <c r="H147" s="79"/>
    </row>
    <row r="148" spans="5:8">
      <c r="E148" s="79"/>
      <c r="F148" s="79"/>
      <c r="G148" s="79"/>
      <c r="H148" s="79"/>
    </row>
    <row r="149" spans="5:8">
      <c r="E149" s="79"/>
      <c r="F149" s="79"/>
      <c r="G149" s="79"/>
      <c r="H149" s="79"/>
    </row>
    <row r="150" spans="5:8">
      <c r="E150" s="79"/>
      <c r="F150" s="79"/>
      <c r="G150" s="79"/>
      <c r="H150" s="79"/>
    </row>
    <row r="151" spans="5:8">
      <c r="E151" s="79"/>
      <c r="F151" s="79"/>
      <c r="G151" s="79"/>
      <c r="H151" s="79"/>
    </row>
    <row r="152" spans="5:8">
      <c r="E152" s="79"/>
      <c r="F152" s="79"/>
      <c r="G152" s="79"/>
      <c r="H152" s="79"/>
    </row>
    <row r="153" spans="5:8">
      <c r="E153" s="79"/>
      <c r="F153" s="79"/>
      <c r="G153" s="79"/>
      <c r="H153" s="79"/>
    </row>
    <row r="154" spans="5:8">
      <c r="E154" s="79"/>
      <c r="F154" s="79"/>
      <c r="G154" s="79"/>
      <c r="H154" s="79"/>
    </row>
    <row r="155" spans="5:8">
      <c r="E155" s="79"/>
      <c r="F155" s="79"/>
      <c r="G155" s="79"/>
      <c r="H155" s="79"/>
    </row>
    <row r="156" spans="5:8">
      <c r="E156" s="79"/>
      <c r="F156" s="79"/>
      <c r="G156" s="79"/>
      <c r="H156" s="79"/>
    </row>
    <row r="157" spans="5:8">
      <c r="E157" s="79"/>
      <c r="F157" s="79"/>
      <c r="G157" s="79"/>
      <c r="H157" s="79"/>
    </row>
    <row r="158" spans="5:8">
      <c r="E158" s="79"/>
      <c r="F158" s="79"/>
      <c r="G158" s="79"/>
      <c r="H158" s="79"/>
    </row>
    <row r="159" spans="5:8">
      <c r="E159" s="79"/>
      <c r="F159" s="79"/>
      <c r="G159" s="79"/>
      <c r="H159" s="79"/>
    </row>
    <row r="160" spans="5:8">
      <c r="E160" s="79"/>
      <c r="F160" s="79"/>
      <c r="G160" s="79"/>
      <c r="H160" s="79"/>
    </row>
    <row r="161" spans="5:8">
      <c r="E161" s="79"/>
      <c r="F161" s="79"/>
      <c r="G161" s="79"/>
      <c r="H161" s="79"/>
    </row>
    <row r="162" spans="5:8">
      <c r="E162" s="79"/>
      <c r="F162" s="79"/>
      <c r="G162" s="79"/>
      <c r="H162" s="79"/>
    </row>
    <row r="163" spans="5:8">
      <c r="E163" s="79"/>
      <c r="F163" s="79"/>
      <c r="G163" s="79"/>
      <c r="H163" s="79"/>
    </row>
    <row r="164" spans="5:8">
      <c r="E164" s="79"/>
      <c r="F164" s="79"/>
      <c r="G164" s="79"/>
      <c r="H164" s="79"/>
    </row>
    <row r="165" spans="5:8">
      <c r="E165" s="79"/>
      <c r="F165" s="79"/>
      <c r="G165" s="79"/>
      <c r="H165" s="79"/>
    </row>
    <row r="166" spans="5:8">
      <c r="E166" s="79"/>
      <c r="F166" s="79"/>
      <c r="G166" s="79"/>
      <c r="H166" s="79"/>
    </row>
    <row r="167" spans="5:8">
      <c r="E167" s="79"/>
      <c r="F167" s="79"/>
      <c r="G167" s="79"/>
      <c r="H167" s="79"/>
    </row>
    <row r="168" spans="5:8">
      <c r="E168" s="79"/>
      <c r="F168" s="79"/>
      <c r="G168" s="79"/>
      <c r="H168" s="79"/>
    </row>
    <row r="169" spans="5:8">
      <c r="E169" s="79"/>
      <c r="F169" s="79"/>
      <c r="G169" s="79"/>
      <c r="H169" s="79"/>
    </row>
    <row r="170" spans="5:8">
      <c r="E170" s="79"/>
      <c r="F170" s="79"/>
      <c r="G170" s="79"/>
      <c r="H170" s="79"/>
    </row>
    <row r="171" spans="5:8">
      <c r="E171" s="79"/>
      <c r="F171" s="79"/>
      <c r="G171" s="79"/>
      <c r="H171" s="79"/>
    </row>
    <row r="172" spans="5:8">
      <c r="E172" s="79"/>
      <c r="F172" s="79"/>
      <c r="G172" s="79"/>
      <c r="H172" s="79"/>
    </row>
    <row r="173" spans="5:8">
      <c r="E173" s="79"/>
      <c r="F173" s="79"/>
      <c r="G173" s="79"/>
      <c r="H173" s="79"/>
    </row>
    <row r="174" spans="5:8">
      <c r="E174" s="79"/>
      <c r="F174" s="79"/>
      <c r="G174" s="79"/>
      <c r="H174" s="79"/>
    </row>
    <row r="175" spans="5:8">
      <c r="E175" s="79"/>
      <c r="F175" s="79"/>
      <c r="G175" s="79"/>
      <c r="H175" s="79"/>
    </row>
    <row r="176" spans="5:8">
      <c r="E176" s="79"/>
      <c r="F176" s="79"/>
      <c r="G176" s="79"/>
      <c r="H176" s="79"/>
    </row>
    <row r="177" spans="5:8">
      <c r="E177" s="79"/>
      <c r="F177" s="79"/>
      <c r="G177" s="79"/>
      <c r="H177" s="79"/>
    </row>
    <row r="178" spans="5:8">
      <c r="E178" s="79"/>
      <c r="F178" s="79"/>
      <c r="G178" s="79"/>
      <c r="H178" s="79"/>
    </row>
    <row r="179" spans="5:8">
      <c r="E179" s="79"/>
      <c r="F179" s="79"/>
      <c r="G179" s="79"/>
      <c r="H179" s="79"/>
    </row>
    <row r="180" spans="5:8">
      <c r="E180" s="79"/>
      <c r="F180" s="79"/>
      <c r="G180" s="79"/>
      <c r="H180" s="79"/>
    </row>
    <row r="181" spans="5:8">
      <c r="E181" s="79"/>
      <c r="F181" s="79"/>
      <c r="G181" s="79"/>
      <c r="H181" s="79"/>
    </row>
    <row r="182" spans="5:8">
      <c r="E182" s="79"/>
      <c r="F182" s="79"/>
      <c r="G182" s="79"/>
      <c r="H182" s="79"/>
    </row>
    <row r="183" spans="5:8">
      <c r="E183" s="79"/>
      <c r="F183" s="79"/>
      <c r="G183" s="79"/>
      <c r="H183" s="79"/>
    </row>
  </sheetData>
  <mergeCells count="12">
    <mergeCell ref="L7:L8"/>
    <mergeCell ref="M7:N7"/>
    <mergeCell ref="A3:M3"/>
    <mergeCell ref="A5:A8"/>
    <mergeCell ref="B5:D5"/>
    <mergeCell ref="H5:N5"/>
    <mergeCell ref="B6:B8"/>
    <mergeCell ref="C6:C8"/>
    <mergeCell ref="D6:D8"/>
    <mergeCell ref="H6:H8"/>
    <mergeCell ref="K6:N6"/>
    <mergeCell ref="K7:K8"/>
  </mergeCells>
  <pageMargins left="0.39370078740157483" right="0.31496062992125984" top="0.24" bottom="0.28000000000000003" header="0.2" footer="0.23622047244094491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N41"/>
  <sheetViews>
    <sheetView showZeros="0" zoomScale="80" zoomScaleNormal="80" workbookViewId="0">
      <selection activeCell="Q28" sqref="Q28"/>
    </sheetView>
  </sheetViews>
  <sheetFormatPr defaultColWidth="9.109375" defaultRowHeight="21.75" customHeight="1"/>
  <cols>
    <col min="1" max="1" width="47.5546875" style="89" customWidth="1"/>
    <col min="2" max="2" width="11.44140625" style="90" customWidth="1"/>
    <col min="3" max="5" width="9.5546875" style="89" customWidth="1"/>
    <col min="6" max="6" width="10.6640625" style="89" customWidth="1"/>
    <col min="7" max="7" width="9.5546875" style="89" customWidth="1"/>
    <col min="8" max="8" width="9.5546875" style="89" hidden="1" customWidth="1"/>
    <col min="9" max="9" width="12.44140625" style="90" customWidth="1"/>
    <col min="10" max="14" width="9.5546875" style="89" customWidth="1"/>
    <col min="15" max="256" width="9.109375" style="89"/>
    <col min="257" max="257" width="47.5546875" style="89" customWidth="1"/>
    <col min="258" max="258" width="11.44140625" style="89" customWidth="1"/>
    <col min="259" max="261" width="9.5546875" style="89" customWidth="1"/>
    <col min="262" max="262" width="10.6640625" style="89" customWidth="1"/>
    <col min="263" max="264" width="9.5546875" style="89" customWidth="1"/>
    <col min="265" max="265" width="12.44140625" style="89" customWidth="1"/>
    <col min="266" max="270" width="9.5546875" style="89" customWidth="1"/>
    <col min="271" max="512" width="9.109375" style="89"/>
    <col min="513" max="513" width="47.5546875" style="89" customWidth="1"/>
    <col min="514" max="514" width="11.44140625" style="89" customWidth="1"/>
    <col min="515" max="517" width="9.5546875" style="89" customWidth="1"/>
    <col min="518" max="518" width="10.6640625" style="89" customWidth="1"/>
    <col min="519" max="520" width="9.5546875" style="89" customWidth="1"/>
    <col min="521" max="521" width="12.44140625" style="89" customWidth="1"/>
    <col min="522" max="526" width="9.5546875" style="89" customWidth="1"/>
    <col min="527" max="768" width="9.109375" style="89"/>
    <col min="769" max="769" width="47.5546875" style="89" customWidth="1"/>
    <col min="770" max="770" width="11.44140625" style="89" customWidth="1"/>
    <col min="771" max="773" width="9.5546875" style="89" customWidth="1"/>
    <col min="774" max="774" width="10.6640625" style="89" customWidth="1"/>
    <col min="775" max="776" width="9.5546875" style="89" customWidth="1"/>
    <col min="777" max="777" width="12.44140625" style="89" customWidth="1"/>
    <col min="778" max="782" width="9.5546875" style="89" customWidth="1"/>
    <col min="783" max="1024" width="9.109375" style="89"/>
    <col min="1025" max="1025" width="47.5546875" style="89" customWidth="1"/>
    <col min="1026" max="1026" width="11.44140625" style="89" customWidth="1"/>
    <col min="1027" max="1029" width="9.5546875" style="89" customWidth="1"/>
    <col min="1030" max="1030" width="10.6640625" style="89" customWidth="1"/>
    <col min="1031" max="1032" width="9.5546875" style="89" customWidth="1"/>
    <col min="1033" max="1033" width="12.44140625" style="89" customWidth="1"/>
    <col min="1034" max="1038" width="9.5546875" style="89" customWidth="1"/>
    <col min="1039" max="1280" width="9.109375" style="89"/>
    <col min="1281" max="1281" width="47.5546875" style="89" customWidth="1"/>
    <col min="1282" max="1282" width="11.44140625" style="89" customWidth="1"/>
    <col min="1283" max="1285" width="9.5546875" style="89" customWidth="1"/>
    <col min="1286" max="1286" width="10.6640625" style="89" customWidth="1"/>
    <col min="1287" max="1288" width="9.5546875" style="89" customWidth="1"/>
    <col min="1289" max="1289" width="12.44140625" style="89" customWidth="1"/>
    <col min="1290" max="1294" width="9.5546875" style="89" customWidth="1"/>
    <col min="1295" max="1536" width="9.109375" style="89"/>
    <col min="1537" max="1537" width="47.5546875" style="89" customWidth="1"/>
    <col min="1538" max="1538" width="11.44140625" style="89" customWidth="1"/>
    <col min="1539" max="1541" width="9.5546875" style="89" customWidth="1"/>
    <col min="1542" max="1542" width="10.6640625" style="89" customWidth="1"/>
    <col min="1543" max="1544" width="9.5546875" style="89" customWidth="1"/>
    <col min="1545" max="1545" width="12.44140625" style="89" customWidth="1"/>
    <col min="1546" max="1550" width="9.5546875" style="89" customWidth="1"/>
    <col min="1551" max="1792" width="9.109375" style="89"/>
    <col min="1793" max="1793" width="47.5546875" style="89" customWidth="1"/>
    <col min="1794" max="1794" width="11.44140625" style="89" customWidth="1"/>
    <col min="1795" max="1797" width="9.5546875" style="89" customWidth="1"/>
    <col min="1798" max="1798" width="10.6640625" style="89" customWidth="1"/>
    <col min="1799" max="1800" width="9.5546875" style="89" customWidth="1"/>
    <col min="1801" max="1801" width="12.44140625" style="89" customWidth="1"/>
    <col min="1802" max="1806" width="9.5546875" style="89" customWidth="1"/>
    <col min="1807" max="2048" width="9.109375" style="89"/>
    <col min="2049" max="2049" width="47.5546875" style="89" customWidth="1"/>
    <col min="2050" max="2050" width="11.44140625" style="89" customWidth="1"/>
    <col min="2051" max="2053" width="9.5546875" style="89" customWidth="1"/>
    <col min="2054" max="2054" width="10.6640625" style="89" customWidth="1"/>
    <col min="2055" max="2056" width="9.5546875" style="89" customWidth="1"/>
    <col min="2057" max="2057" width="12.44140625" style="89" customWidth="1"/>
    <col min="2058" max="2062" width="9.5546875" style="89" customWidth="1"/>
    <col min="2063" max="2304" width="9.109375" style="89"/>
    <col min="2305" max="2305" width="47.5546875" style="89" customWidth="1"/>
    <col min="2306" max="2306" width="11.44140625" style="89" customWidth="1"/>
    <col min="2307" max="2309" width="9.5546875" style="89" customWidth="1"/>
    <col min="2310" max="2310" width="10.6640625" style="89" customWidth="1"/>
    <col min="2311" max="2312" width="9.5546875" style="89" customWidth="1"/>
    <col min="2313" max="2313" width="12.44140625" style="89" customWidth="1"/>
    <col min="2314" max="2318" width="9.5546875" style="89" customWidth="1"/>
    <col min="2319" max="2560" width="9.109375" style="89"/>
    <col min="2561" max="2561" width="47.5546875" style="89" customWidth="1"/>
    <col min="2562" max="2562" width="11.44140625" style="89" customWidth="1"/>
    <col min="2563" max="2565" width="9.5546875" style="89" customWidth="1"/>
    <col min="2566" max="2566" width="10.6640625" style="89" customWidth="1"/>
    <col min="2567" max="2568" width="9.5546875" style="89" customWidth="1"/>
    <col min="2569" max="2569" width="12.44140625" style="89" customWidth="1"/>
    <col min="2570" max="2574" width="9.5546875" style="89" customWidth="1"/>
    <col min="2575" max="2816" width="9.109375" style="89"/>
    <col min="2817" max="2817" width="47.5546875" style="89" customWidth="1"/>
    <col min="2818" max="2818" width="11.44140625" style="89" customWidth="1"/>
    <col min="2819" max="2821" width="9.5546875" style="89" customWidth="1"/>
    <col min="2822" max="2822" width="10.6640625" style="89" customWidth="1"/>
    <col min="2823" max="2824" width="9.5546875" style="89" customWidth="1"/>
    <col min="2825" max="2825" width="12.44140625" style="89" customWidth="1"/>
    <col min="2826" max="2830" width="9.5546875" style="89" customWidth="1"/>
    <col min="2831" max="3072" width="9.109375" style="89"/>
    <col min="3073" max="3073" width="47.5546875" style="89" customWidth="1"/>
    <col min="3074" max="3074" width="11.44140625" style="89" customWidth="1"/>
    <col min="3075" max="3077" width="9.5546875" style="89" customWidth="1"/>
    <col min="3078" max="3078" width="10.6640625" style="89" customWidth="1"/>
    <col min="3079" max="3080" width="9.5546875" style="89" customWidth="1"/>
    <col min="3081" max="3081" width="12.44140625" style="89" customWidth="1"/>
    <col min="3082" max="3086" width="9.5546875" style="89" customWidth="1"/>
    <col min="3087" max="3328" width="9.109375" style="89"/>
    <col min="3329" max="3329" width="47.5546875" style="89" customWidth="1"/>
    <col min="3330" max="3330" width="11.44140625" style="89" customWidth="1"/>
    <col min="3331" max="3333" width="9.5546875" style="89" customWidth="1"/>
    <col min="3334" max="3334" width="10.6640625" style="89" customWidth="1"/>
    <col min="3335" max="3336" width="9.5546875" style="89" customWidth="1"/>
    <col min="3337" max="3337" width="12.44140625" style="89" customWidth="1"/>
    <col min="3338" max="3342" width="9.5546875" style="89" customWidth="1"/>
    <col min="3343" max="3584" width="9.109375" style="89"/>
    <col min="3585" max="3585" width="47.5546875" style="89" customWidth="1"/>
    <col min="3586" max="3586" width="11.44140625" style="89" customWidth="1"/>
    <col min="3587" max="3589" width="9.5546875" style="89" customWidth="1"/>
    <col min="3590" max="3590" width="10.6640625" style="89" customWidth="1"/>
    <col min="3591" max="3592" width="9.5546875" style="89" customWidth="1"/>
    <col min="3593" max="3593" width="12.44140625" style="89" customWidth="1"/>
    <col min="3594" max="3598" width="9.5546875" style="89" customWidth="1"/>
    <col min="3599" max="3840" width="9.109375" style="89"/>
    <col min="3841" max="3841" width="47.5546875" style="89" customWidth="1"/>
    <col min="3842" max="3842" width="11.44140625" style="89" customWidth="1"/>
    <col min="3843" max="3845" width="9.5546875" style="89" customWidth="1"/>
    <col min="3846" max="3846" width="10.6640625" style="89" customWidth="1"/>
    <col min="3847" max="3848" width="9.5546875" style="89" customWidth="1"/>
    <col min="3849" max="3849" width="12.44140625" style="89" customWidth="1"/>
    <col min="3850" max="3854" width="9.5546875" style="89" customWidth="1"/>
    <col min="3855" max="4096" width="9.109375" style="89"/>
    <col min="4097" max="4097" width="47.5546875" style="89" customWidth="1"/>
    <col min="4098" max="4098" width="11.44140625" style="89" customWidth="1"/>
    <col min="4099" max="4101" width="9.5546875" style="89" customWidth="1"/>
    <col min="4102" max="4102" width="10.6640625" style="89" customWidth="1"/>
    <col min="4103" max="4104" width="9.5546875" style="89" customWidth="1"/>
    <col min="4105" max="4105" width="12.44140625" style="89" customWidth="1"/>
    <col min="4106" max="4110" width="9.5546875" style="89" customWidth="1"/>
    <col min="4111" max="4352" width="9.109375" style="89"/>
    <col min="4353" max="4353" width="47.5546875" style="89" customWidth="1"/>
    <col min="4354" max="4354" width="11.44140625" style="89" customWidth="1"/>
    <col min="4355" max="4357" width="9.5546875" style="89" customWidth="1"/>
    <col min="4358" max="4358" width="10.6640625" style="89" customWidth="1"/>
    <col min="4359" max="4360" width="9.5546875" style="89" customWidth="1"/>
    <col min="4361" max="4361" width="12.44140625" style="89" customWidth="1"/>
    <col min="4362" max="4366" width="9.5546875" style="89" customWidth="1"/>
    <col min="4367" max="4608" width="9.109375" style="89"/>
    <col min="4609" max="4609" width="47.5546875" style="89" customWidth="1"/>
    <col min="4610" max="4610" width="11.44140625" style="89" customWidth="1"/>
    <col min="4611" max="4613" width="9.5546875" style="89" customWidth="1"/>
    <col min="4614" max="4614" width="10.6640625" style="89" customWidth="1"/>
    <col min="4615" max="4616" width="9.5546875" style="89" customWidth="1"/>
    <col min="4617" max="4617" width="12.44140625" style="89" customWidth="1"/>
    <col min="4618" max="4622" width="9.5546875" style="89" customWidth="1"/>
    <col min="4623" max="4864" width="9.109375" style="89"/>
    <col min="4865" max="4865" width="47.5546875" style="89" customWidth="1"/>
    <col min="4866" max="4866" width="11.44140625" style="89" customWidth="1"/>
    <col min="4867" max="4869" width="9.5546875" style="89" customWidth="1"/>
    <col min="4870" max="4870" width="10.6640625" style="89" customWidth="1"/>
    <col min="4871" max="4872" width="9.5546875" style="89" customWidth="1"/>
    <col min="4873" max="4873" width="12.44140625" style="89" customWidth="1"/>
    <col min="4874" max="4878" width="9.5546875" style="89" customWidth="1"/>
    <col min="4879" max="5120" width="9.109375" style="89"/>
    <col min="5121" max="5121" width="47.5546875" style="89" customWidth="1"/>
    <col min="5122" max="5122" width="11.44140625" style="89" customWidth="1"/>
    <col min="5123" max="5125" width="9.5546875" style="89" customWidth="1"/>
    <col min="5126" max="5126" width="10.6640625" style="89" customWidth="1"/>
    <col min="5127" max="5128" width="9.5546875" style="89" customWidth="1"/>
    <col min="5129" max="5129" width="12.44140625" style="89" customWidth="1"/>
    <col min="5130" max="5134" width="9.5546875" style="89" customWidth="1"/>
    <col min="5135" max="5376" width="9.109375" style="89"/>
    <col min="5377" max="5377" width="47.5546875" style="89" customWidth="1"/>
    <col min="5378" max="5378" width="11.44140625" style="89" customWidth="1"/>
    <col min="5379" max="5381" width="9.5546875" style="89" customWidth="1"/>
    <col min="5382" max="5382" width="10.6640625" style="89" customWidth="1"/>
    <col min="5383" max="5384" width="9.5546875" style="89" customWidth="1"/>
    <col min="5385" max="5385" width="12.44140625" style="89" customWidth="1"/>
    <col min="5386" max="5390" width="9.5546875" style="89" customWidth="1"/>
    <col min="5391" max="5632" width="9.109375" style="89"/>
    <col min="5633" max="5633" width="47.5546875" style="89" customWidth="1"/>
    <col min="5634" max="5634" width="11.44140625" style="89" customWidth="1"/>
    <col min="5635" max="5637" width="9.5546875" style="89" customWidth="1"/>
    <col min="5638" max="5638" width="10.6640625" style="89" customWidth="1"/>
    <col min="5639" max="5640" width="9.5546875" style="89" customWidth="1"/>
    <col min="5641" max="5641" width="12.44140625" style="89" customWidth="1"/>
    <col min="5642" max="5646" width="9.5546875" style="89" customWidth="1"/>
    <col min="5647" max="5888" width="9.109375" style="89"/>
    <col min="5889" max="5889" width="47.5546875" style="89" customWidth="1"/>
    <col min="5890" max="5890" width="11.44140625" style="89" customWidth="1"/>
    <col min="5891" max="5893" width="9.5546875" style="89" customWidth="1"/>
    <col min="5894" max="5894" width="10.6640625" style="89" customWidth="1"/>
    <col min="5895" max="5896" width="9.5546875" style="89" customWidth="1"/>
    <col min="5897" max="5897" width="12.44140625" style="89" customWidth="1"/>
    <col min="5898" max="5902" width="9.5546875" style="89" customWidth="1"/>
    <col min="5903" max="6144" width="9.109375" style="89"/>
    <col min="6145" max="6145" width="47.5546875" style="89" customWidth="1"/>
    <col min="6146" max="6146" width="11.44140625" style="89" customWidth="1"/>
    <col min="6147" max="6149" width="9.5546875" style="89" customWidth="1"/>
    <col min="6150" max="6150" width="10.6640625" style="89" customWidth="1"/>
    <col min="6151" max="6152" width="9.5546875" style="89" customWidth="1"/>
    <col min="6153" max="6153" width="12.44140625" style="89" customWidth="1"/>
    <col min="6154" max="6158" width="9.5546875" style="89" customWidth="1"/>
    <col min="6159" max="6400" width="9.109375" style="89"/>
    <col min="6401" max="6401" width="47.5546875" style="89" customWidth="1"/>
    <col min="6402" max="6402" width="11.44140625" style="89" customWidth="1"/>
    <col min="6403" max="6405" width="9.5546875" style="89" customWidth="1"/>
    <col min="6406" max="6406" width="10.6640625" style="89" customWidth="1"/>
    <col min="6407" max="6408" width="9.5546875" style="89" customWidth="1"/>
    <col min="6409" max="6409" width="12.44140625" style="89" customWidth="1"/>
    <col min="6410" max="6414" width="9.5546875" style="89" customWidth="1"/>
    <col min="6415" max="6656" width="9.109375" style="89"/>
    <col min="6657" max="6657" width="47.5546875" style="89" customWidth="1"/>
    <col min="6658" max="6658" width="11.44140625" style="89" customWidth="1"/>
    <col min="6659" max="6661" width="9.5546875" style="89" customWidth="1"/>
    <col min="6662" max="6662" width="10.6640625" style="89" customWidth="1"/>
    <col min="6663" max="6664" width="9.5546875" style="89" customWidth="1"/>
    <col min="6665" max="6665" width="12.44140625" style="89" customWidth="1"/>
    <col min="6666" max="6670" width="9.5546875" style="89" customWidth="1"/>
    <col min="6671" max="6912" width="9.109375" style="89"/>
    <col min="6913" max="6913" width="47.5546875" style="89" customWidth="1"/>
    <col min="6914" max="6914" width="11.44140625" style="89" customWidth="1"/>
    <col min="6915" max="6917" width="9.5546875" style="89" customWidth="1"/>
    <col min="6918" max="6918" width="10.6640625" style="89" customWidth="1"/>
    <col min="6919" max="6920" width="9.5546875" style="89" customWidth="1"/>
    <col min="6921" max="6921" width="12.44140625" style="89" customWidth="1"/>
    <col min="6922" max="6926" width="9.5546875" style="89" customWidth="1"/>
    <col min="6927" max="7168" width="9.109375" style="89"/>
    <col min="7169" max="7169" width="47.5546875" style="89" customWidth="1"/>
    <col min="7170" max="7170" width="11.44140625" style="89" customWidth="1"/>
    <col min="7171" max="7173" width="9.5546875" style="89" customWidth="1"/>
    <col min="7174" max="7174" width="10.6640625" style="89" customWidth="1"/>
    <col min="7175" max="7176" width="9.5546875" style="89" customWidth="1"/>
    <col min="7177" max="7177" width="12.44140625" style="89" customWidth="1"/>
    <col min="7178" max="7182" width="9.5546875" style="89" customWidth="1"/>
    <col min="7183" max="7424" width="9.109375" style="89"/>
    <col min="7425" max="7425" width="47.5546875" style="89" customWidth="1"/>
    <col min="7426" max="7426" width="11.44140625" style="89" customWidth="1"/>
    <col min="7427" max="7429" width="9.5546875" style="89" customWidth="1"/>
    <col min="7430" max="7430" width="10.6640625" style="89" customWidth="1"/>
    <col min="7431" max="7432" width="9.5546875" style="89" customWidth="1"/>
    <col min="7433" max="7433" width="12.44140625" style="89" customWidth="1"/>
    <col min="7434" max="7438" width="9.5546875" style="89" customWidth="1"/>
    <col min="7439" max="7680" width="9.109375" style="89"/>
    <col min="7681" max="7681" width="47.5546875" style="89" customWidth="1"/>
    <col min="7682" max="7682" width="11.44140625" style="89" customWidth="1"/>
    <col min="7683" max="7685" width="9.5546875" style="89" customWidth="1"/>
    <col min="7686" max="7686" width="10.6640625" style="89" customWidth="1"/>
    <col min="7687" max="7688" width="9.5546875" style="89" customWidth="1"/>
    <col min="7689" max="7689" width="12.44140625" style="89" customWidth="1"/>
    <col min="7690" max="7694" width="9.5546875" style="89" customWidth="1"/>
    <col min="7695" max="7936" width="9.109375" style="89"/>
    <col min="7937" max="7937" width="47.5546875" style="89" customWidth="1"/>
    <col min="7938" max="7938" width="11.44140625" style="89" customWidth="1"/>
    <col min="7939" max="7941" width="9.5546875" style="89" customWidth="1"/>
    <col min="7942" max="7942" width="10.6640625" style="89" customWidth="1"/>
    <col min="7943" max="7944" width="9.5546875" style="89" customWidth="1"/>
    <col min="7945" max="7945" width="12.44140625" style="89" customWidth="1"/>
    <col min="7946" max="7950" width="9.5546875" style="89" customWidth="1"/>
    <col min="7951" max="8192" width="9.109375" style="89"/>
    <col min="8193" max="8193" width="47.5546875" style="89" customWidth="1"/>
    <col min="8194" max="8194" width="11.44140625" style="89" customWidth="1"/>
    <col min="8195" max="8197" width="9.5546875" style="89" customWidth="1"/>
    <col min="8198" max="8198" width="10.6640625" style="89" customWidth="1"/>
    <col min="8199" max="8200" width="9.5546875" style="89" customWidth="1"/>
    <col min="8201" max="8201" width="12.44140625" style="89" customWidth="1"/>
    <col min="8202" max="8206" width="9.5546875" style="89" customWidth="1"/>
    <col min="8207" max="8448" width="9.109375" style="89"/>
    <col min="8449" max="8449" width="47.5546875" style="89" customWidth="1"/>
    <col min="8450" max="8450" width="11.44140625" style="89" customWidth="1"/>
    <col min="8451" max="8453" width="9.5546875" style="89" customWidth="1"/>
    <col min="8454" max="8454" width="10.6640625" style="89" customWidth="1"/>
    <col min="8455" max="8456" width="9.5546875" style="89" customWidth="1"/>
    <col min="8457" max="8457" width="12.44140625" style="89" customWidth="1"/>
    <col min="8458" max="8462" width="9.5546875" style="89" customWidth="1"/>
    <col min="8463" max="8704" width="9.109375" style="89"/>
    <col min="8705" max="8705" width="47.5546875" style="89" customWidth="1"/>
    <col min="8706" max="8706" width="11.44140625" style="89" customWidth="1"/>
    <col min="8707" max="8709" width="9.5546875" style="89" customWidth="1"/>
    <col min="8710" max="8710" width="10.6640625" style="89" customWidth="1"/>
    <col min="8711" max="8712" width="9.5546875" style="89" customWidth="1"/>
    <col min="8713" max="8713" width="12.44140625" style="89" customWidth="1"/>
    <col min="8714" max="8718" width="9.5546875" style="89" customWidth="1"/>
    <col min="8719" max="8960" width="9.109375" style="89"/>
    <col min="8961" max="8961" width="47.5546875" style="89" customWidth="1"/>
    <col min="8962" max="8962" width="11.44140625" style="89" customWidth="1"/>
    <col min="8963" max="8965" width="9.5546875" style="89" customWidth="1"/>
    <col min="8966" max="8966" width="10.6640625" style="89" customWidth="1"/>
    <col min="8967" max="8968" width="9.5546875" style="89" customWidth="1"/>
    <col min="8969" max="8969" width="12.44140625" style="89" customWidth="1"/>
    <col min="8970" max="8974" width="9.5546875" style="89" customWidth="1"/>
    <col min="8975" max="9216" width="9.109375" style="89"/>
    <col min="9217" max="9217" width="47.5546875" style="89" customWidth="1"/>
    <col min="9218" max="9218" width="11.44140625" style="89" customWidth="1"/>
    <col min="9219" max="9221" width="9.5546875" style="89" customWidth="1"/>
    <col min="9222" max="9222" width="10.6640625" style="89" customWidth="1"/>
    <col min="9223" max="9224" width="9.5546875" style="89" customWidth="1"/>
    <col min="9225" max="9225" width="12.44140625" style="89" customWidth="1"/>
    <col min="9226" max="9230" width="9.5546875" style="89" customWidth="1"/>
    <col min="9231" max="9472" width="9.109375" style="89"/>
    <col min="9473" max="9473" width="47.5546875" style="89" customWidth="1"/>
    <col min="9474" max="9474" width="11.44140625" style="89" customWidth="1"/>
    <col min="9475" max="9477" width="9.5546875" style="89" customWidth="1"/>
    <col min="9478" max="9478" width="10.6640625" style="89" customWidth="1"/>
    <col min="9479" max="9480" width="9.5546875" style="89" customWidth="1"/>
    <col min="9481" max="9481" width="12.44140625" style="89" customWidth="1"/>
    <col min="9482" max="9486" width="9.5546875" style="89" customWidth="1"/>
    <col min="9487" max="9728" width="9.109375" style="89"/>
    <col min="9729" max="9729" width="47.5546875" style="89" customWidth="1"/>
    <col min="9730" max="9730" width="11.44140625" style="89" customWidth="1"/>
    <col min="9731" max="9733" width="9.5546875" style="89" customWidth="1"/>
    <col min="9734" max="9734" width="10.6640625" style="89" customWidth="1"/>
    <col min="9735" max="9736" width="9.5546875" style="89" customWidth="1"/>
    <col min="9737" max="9737" width="12.44140625" style="89" customWidth="1"/>
    <col min="9738" max="9742" width="9.5546875" style="89" customWidth="1"/>
    <col min="9743" max="9984" width="9.109375" style="89"/>
    <col min="9985" max="9985" width="47.5546875" style="89" customWidth="1"/>
    <col min="9986" max="9986" width="11.44140625" style="89" customWidth="1"/>
    <col min="9987" max="9989" width="9.5546875" style="89" customWidth="1"/>
    <col min="9990" max="9990" width="10.6640625" style="89" customWidth="1"/>
    <col min="9991" max="9992" width="9.5546875" style="89" customWidth="1"/>
    <col min="9993" max="9993" width="12.44140625" style="89" customWidth="1"/>
    <col min="9994" max="9998" width="9.5546875" style="89" customWidth="1"/>
    <col min="9999" max="10240" width="9.109375" style="89"/>
    <col min="10241" max="10241" width="47.5546875" style="89" customWidth="1"/>
    <col min="10242" max="10242" width="11.44140625" style="89" customWidth="1"/>
    <col min="10243" max="10245" width="9.5546875" style="89" customWidth="1"/>
    <col min="10246" max="10246" width="10.6640625" style="89" customWidth="1"/>
    <col min="10247" max="10248" width="9.5546875" style="89" customWidth="1"/>
    <col min="10249" max="10249" width="12.44140625" style="89" customWidth="1"/>
    <col min="10250" max="10254" width="9.5546875" style="89" customWidth="1"/>
    <col min="10255" max="10496" width="9.109375" style="89"/>
    <col min="10497" max="10497" width="47.5546875" style="89" customWidth="1"/>
    <col min="10498" max="10498" width="11.44140625" style="89" customWidth="1"/>
    <col min="10499" max="10501" width="9.5546875" style="89" customWidth="1"/>
    <col min="10502" max="10502" width="10.6640625" style="89" customWidth="1"/>
    <col min="10503" max="10504" width="9.5546875" style="89" customWidth="1"/>
    <col min="10505" max="10505" width="12.44140625" style="89" customWidth="1"/>
    <col min="10506" max="10510" width="9.5546875" style="89" customWidth="1"/>
    <col min="10511" max="10752" width="9.109375" style="89"/>
    <col min="10753" max="10753" width="47.5546875" style="89" customWidth="1"/>
    <col min="10754" max="10754" width="11.44140625" style="89" customWidth="1"/>
    <col min="10755" max="10757" width="9.5546875" style="89" customWidth="1"/>
    <col min="10758" max="10758" width="10.6640625" style="89" customWidth="1"/>
    <col min="10759" max="10760" width="9.5546875" style="89" customWidth="1"/>
    <col min="10761" max="10761" width="12.44140625" style="89" customWidth="1"/>
    <col min="10762" max="10766" width="9.5546875" style="89" customWidth="1"/>
    <col min="10767" max="11008" width="9.109375" style="89"/>
    <col min="11009" max="11009" width="47.5546875" style="89" customWidth="1"/>
    <col min="11010" max="11010" width="11.44140625" style="89" customWidth="1"/>
    <col min="11011" max="11013" width="9.5546875" style="89" customWidth="1"/>
    <col min="11014" max="11014" width="10.6640625" style="89" customWidth="1"/>
    <col min="11015" max="11016" width="9.5546875" style="89" customWidth="1"/>
    <col min="11017" max="11017" width="12.44140625" style="89" customWidth="1"/>
    <col min="11018" max="11022" width="9.5546875" style="89" customWidth="1"/>
    <col min="11023" max="11264" width="9.109375" style="89"/>
    <col min="11265" max="11265" width="47.5546875" style="89" customWidth="1"/>
    <col min="11266" max="11266" width="11.44140625" style="89" customWidth="1"/>
    <col min="11267" max="11269" width="9.5546875" style="89" customWidth="1"/>
    <col min="11270" max="11270" width="10.6640625" style="89" customWidth="1"/>
    <col min="11271" max="11272" width="9.5546875" style="89" customWidth="1"/>
    <col min="11273" max="11273" width="12.44140625" style="89" customWidth="1"/>
    <col min="11274" max="11278" width="9.5546875" style="89" customWidth="1"/>
    <col min="11279" max="11520" width="9.109375" style="89"/>
    <col min="11521" max="11521" width="47.5546875" style="89" customWidth="1"/>
    <col min="11522" max="11522" width="11.44140625" style="89" customWidth="1"/>
    <col min="11523" max="11525" width="9.5546875" style="89" customWidth="1"/>
    <col min="11526" max="11526" width="10.6640625" style="89" customWidth="1"/>
    <col min="11527" max="11528" width="9.5546875" style="89" customWidth="1"/>
    <col min="11529" max="11529" width="12.44140625" style="89" customWidth="1"/>
    <col min="11530" max="11534" width="9.5546875" style="89" customWidth="1"/>
    <col min="11535" max="11776" width="9.109375" style="89"/>
    <col min="11777" max="11777" width="47.5546875" style="89" customWidth="1"/>
    <col min="11778" max="11778" width="11.44140625" style="89" customWidth="1"/>
    <col min="11779" max="11781" width="9.5546875" style="89" customWidth="1"/>
    <col min="11782" max="11782" width="10.6640625" style="89" customWidth="1"/>
    <col min="11783" max="11784" width="9.5546875" style="89" customWidth="1"/>
    <col min="11785" max="11785" width="12.44140625" style="89" customWidth="1"/>
    <col min="11786" max="11790" width="9.5546875" style="89" customWidth="1"/>
    <col min="11791" max="12032" width="9.109375" style="89"/>
    <col min="12033" max="12033" width="47.5546875" style="89" customWidth="1"/>
    <col min="12034" max="12034" width="11.44140625" style="89" customWidth="1"/>
    <col min="12035" max="12037" width="9.5546875" style="89" customWidth="1"/>
    <col min="12038" max="12038" width="10.6640625" style="89" customWidth="1"/>
    <col min="12039" max="12040" width="9.5546875" style="89" customWidth="1"/>
    <col min="12041" max="12041" width="12.44140625" style="89" customWidth="1"/>
    <col min="12042" max="12046" width="9.5546875" style="89" customWidth="1"/>
    <col min="12047" max="12288" width="9.109375" style="89"/>
    <col min="12289" max="12289" width="47.5546875" style="89" customWidth="1"/>
    <col min="12290" max="12290" width="11.44140625" style="89" customWidth="1"/>
    <col min="12291" max="12293" width="9.5546875" style="89" customWidth="1"/>
    <col min="12294" max="12294" width="10.6640625" style="89" customWidth="1"/>
    <col min="12295" max="12296" width="9.5546875" style="89" customWidth="1"/>
    <col min="12297" max="12297" width="12.44140625" style="89" customWidth="1"/>
    <col min="12298" max="12302" width="9.5546875" style="89" customWidth="1"/>
    <col min="12303" max="12544" width="9.109375" style="89"/>
    <col min="12545" max="12545" width="47.5546875" style="89" customWidth="1"/>
    <col min="12546" max="12546" width="11.44140625" style="89" customWidth="1"/>
    <col min="12547" max="12549" width="9.5546875" style="89" customWidth="1"/>
    <col min="12550" max="12550" width="10.6640625" style="89" customWidth="1"/>
    <col min="12551" max="12552" width="9.5546875" style="89" customWidth="1"/>
    <col min="12553" max="12553" width="12.44140625" style="89" customWidth="1"/>
    <col min="12554" max="12558" width="9.5546875" style="89" customWidth="1"/>
    <col min="12559" max="12800" width="9.109375" style="89"/>
    <col min="12801" max="12801" width="47.5546875" style="89" customWidth="1"/>
    <col min="12802" max="12802" width="11.44140625" style="89" customWidth="1"/>
    <col min="12803" max="12805" width="9.5546875" style="89" customWidth="1"/>
    <col min="12806" max="12806" width="10.6640625" style="89" customWidth="1"/>
    <col min="12807" max="12808" width="9.5546875" style="89" customWidth="1"/>
    <col min="12809" max="12809" width="12.44140625" style="89" customWidth="1"/>
    <col min="12810" max="12814" width="9.5546875" style="89" customWidth="1"/>
    <col min="12815" max="13056" width="9.109375" style="89"/>
    <col min="13057" max="13057" width="47.5546875" style="89" customWidth="1"/>
    <col min="13058" max="13058" width="11.44140625" style="89" customWidth="1"/>
    <col min="13059" max="13061" width="9.5546875" style="89" customWidth="1"/>
    <col min="13062" max="13062" width="10.6640625" style="89" customWidth="1"/>
    <col min="13063" max="13064" width="9.5546875" style="89" customWidth="1"/>
    <col min="13065" max="13065" width="12.44140625" style="89" customWidth="1"/>
    <col min="13066" max="13070" width="9.5546875" style="89" customWidth="1"/>
    <col min="13071" max="13312" width="9.109375" style="89"/>
    <col min="13313" max="13313" width="47.5546875" style="89" customWidth="1"/>
    <col min="13314" max="13314" width="11.44140625" style="89" customWidth="1"/>
    <col min="13315" max="13317" width="9.5546875" style="89" customWidth="1"/>
    <col min="13318" max="13318" width="10.6640625" style="89" customWidth="1"/>
    <col min="13319" max="13320" width="9.5546875" style="89" customWidth="1"/>
    <col min="13321" max="13321" width="12.44140625" style="89" customWidth="1"/>
    <col min="13322" max="13326" width="9.5546875" style="89" customWidth="1"/>
    <col min="13327" max="13568" width="9.109375" style="89"/>
    <col min="13569" max="13569" width="47.5546875" style="89" customWidth="1"/>
    <col min="13570" max="13570" width="11.44140625" style="89" customWidth="1"/>
    <col min="13571" max="13573" width="9.5546875" style="89" customWidth="1"/>
    <col min="13574" max="13574" width="10.6640625" style="89" customWidth="1"/>
    <col min="13575" max="13576" width="9.5546875" style="89" customWidth="1"/>
    <col min="13577" max="13577" width="12.44140625" style="89" customWidth="1"/>
    <col min="13578" max="13582" width="9.5546875" style="89" customWidth="1"/>
    <col min="13583" max="13824" width="9.109375" style="89"/>
    <col min="13825" max="13825" width="47.5546875" style="89" customWidth="1"/>
    <col min="13826" max="13826" width="11.44140625" style="89" customWidth="1"/>
    <col min="13827" max="13829" width="9.5546875" style="89" customWidth="1"/>
    <col min="13830" max="13830" width="10.6640625" style="89" customWidth="1"/>
    <col min="13831" max="13832" width="9.5546875" style="89" customWidth="1"/>
    <col min="13833" max="13833" width="12.44140625" style="89" customWidth="1"/>
    <col min="13834" max="13838" width="9.5546875" style="89" customWidth="1"/>
    <col min="13839" max="14080" width="9.109375" style="89"/>
    <col min="14081" max="14081" width="47.5546875" style="89" customWidth="1"/>
    <col min="14082" max="14082" width="11.44140625" style="89" customWidth="1"/>
    <col min="14083" max="14085" width="9.5546875" style="89" customWidth="1"/>
    <col min="14086" max="14086" width="10.6640625" style="89" customWidth="1"/>
    <col min="14087" max="14088" width="9.5546875" style="89" customWidth="1"/>
    <col min="14089" max="14089" width="12.44140625" style="89" customWidth="1"/>
    <col min="14090" max="14094" width="9.5546875" style="89" customWidth="1"/>
    <col min="14095" max="14336" width="9.109375" style="89"/>
    <col min="14337" max="14337" width="47.5546875" style="89" customWidth="1"/>
    <col min="14338" max="14338" width="11.44140625" style="89" customWidth="1"/>
    <col min="14339" max="14341" width="9.5546875" style="89" customWidth="1"/>
    <col min="14342" max="14342" width="10.6640625" style="89" customWidth="1"/>
    <col min="14343" max="14344" width="9.5546875" style="89" customWidth="1"/>
    <col min="14345" max="14345" width="12.44140625" style="89" customWidth="1"/>
    <col min="14346" max="14350" width="9.5546875" style="89" customWidth="1"/>
    <col min="14351" max="14592" width="9.109375" style="89"/>
    <col min="14593" max="14593" width="47.5546875" style="89" customWidth="1"/>
    <col min="14594" max="14594" width="11.44140625" style="89" customWidth="1"/>
    <col min="14595" max="14597" width="9.5546875" style="89" customWidth="1"/>
    <col min="14598" max="14598" width="10.6640625" style="89" customWidth="1"/>
    <col min="14599" max="14600" width="9.5546875" style="89" customWidth="1"/>
    <col min="14601" max="14601" width="12.44140625" style="89" customWidth="1"/>
    <col min="14602" max="14606" width="9.5546875" style="89" customWidth="1"/>
    <col min="14607" max="14848" width="9.109375" style="89"/>
    <col min="14849" max="14849" width="47.5546875" style="89" customWidth="1"/>
    <col min="14850" max="14850" width="11.44140625" style="89" customWidth="1"/>
    <col min="14851" max="14853" width="9.5546875" style="89" customWidth="1"/>
    <col min="14854" max="14854" width="10.6640625" style="89" customWidth="1"/>
    <col min="14855" max="14856" width="9.5546875" style="89" customWidth="1"/>
    <col min="14857" max="14857" width="12.44140625" style="89" customWidth="1"/>
    <col min="14858" max="14862" width="9.5546875" style="89" customWidth="1"/>
    <col min="14863" max="15104" width="9.109375" style="89"/>
    <col min="15105" max="15105" width="47.5546875" style="89" customWidth="1"/>
    <col min="15106" max="15106" width="11.44140625" style="89" customWidth="1"/>
    <col min="15107" max="15109" width="9.5546875" style="89" customWidth="1"/>
    <col min="15110" max="15110" width="10.6640625" style="89" customWidth="1"/>
    <col min="15111" max="15112" width="9.5546875" style="89" customWidth="1"/>
    <col min="15113" max="15113" width="12.44140625" style="89" customWidth="1"/>
    <col min="15114" max="15118" width="9.5546875" style="89" customWidth="1"/>
    <col min="15119" max="15360" width="9.109375" style="89"/>
    <col min="15361" max="15361" width="47.5546875" style="89" customWidth="1"/>
    <col min="15362" max="15362" width="11.44140625" style="89" customWidth="1"/>
    <col min="15363" max="15365" width="9.5546875" style="89" customWidth="1"/>
    <col min="15366" max="15366" width="10.6640625" style="89" customWidth="1"/>
    <col min="15367" max="15368" width="9.5546875" style="89" customWidth="1"/>
    <col min="15369" max="15369" width="12.44140625" style="89" customWidth="1"/>
    <col min="15370" max="15374" width="9.5546875" style="89" customWidth="1"/>
    <col min="15375" max="15616" width="9.109375" style="89"/>
    <col min="15617" max="15617" width="47.5546875" style="89" customWidth="1"/>
    <col min="15618" max="15618" width="11.44140625" style="89" customWidth="1"/>
    <col min="15619" max="15621" width="9.5546875" style="89" customWidth="1"/>
    <col min="15622" max="15622" width="10.6640625" style="89" customWidth="1"/>
    <col min="15623" max="15624" width="9.5546875" style="89" customWidth="1"/>
    <col min="15625" max="15625" width="12.44140625" style="89" customWidth="1"/>
    <col min="15626" max="15630" width="9.5546875" style="89" customWidth="1"/>
    <col min="15631" max="15872" width="9.109375" style="89"/>
    <col min="15873" max="15873" width="47.5546875" style="89" customWidth="1"/>
    <col min="15874" max="15874" width="11.44140625" style="89" customWidth="1"/>
    <col min="15875" max="15877" width="9.5546875" style="89" customWidth="1"/>
    <col min="15878" max="15878" width="10.6640625" style="89" customWidth="1"/>
    <col min="15879" max="15880" width="9.5546875" style="89" customWidth="1"/>
    <col min="15881" max="15881" width="12.44140625" style="89" customWidth="1"/>
    <col min="15882" max="15886" width="9.5546875" style="89" customWidth="1"/>
    <col min="15887" max="16128" width="9.109375" style="89"/>
    <col min="16129" max="16129" width="47.5546875" style="89" customWidth="1"/>
    <col min="16130" max="16130" width="11.44140625" style="89" customWidth="1"/>
    <col min="16131" max="16133" width="9.5546875" style="89" customWidth="1"/>
    <col min="16134" max="16134" width="10.6640625" style="89" customWidth="1"/>
    <col min="16135" max="16136" width="9.5546875" style="89" customWidth="1"/>
    <col min="16137" max="16137" width="12.44140625" style="89" customWidth="1"/>
    <col min="16138" max="16142" width="9.5546875" style="89" customWidth="1"/>
    <col min="16143" max="16384" width="9.109375" style="89"/>
  </cols>
  <sheetData>
    <row r="1" spans="1:14" ht="23.25" customHeight="1">
      <c r="L1" s="425" t="s">
        <v>251</v>
      </c>
      <c r="M1" s="425"/>
      <c r="N1" s="425"/>
    </row>
    <row r="2" spans="1:14" ht="23.25" customHeight="1">
      <c r="L2" s="283"/>
      <c r="M2" s="283"/>
      <c r="N2" s="283"/>
    </row>
    <row r="3" spans="1:14" ht="31.5" customHeight="1">
      <c r="A3" s="184"/>
      <c r="B3" s="428" t="s">
        <v>252</v>
      </c>
      <c r="C3" s="428"/>
      <c r="D3" s="428"/>
      <c r="E3" s="428"/>
      <c r="F3" s="428"/>
      <c r="G3" s="428"/>
      <c r="H3" s="428"/>
      <c r="I3" s="428"/>
      <c r="J3" s="428"/>
      <c r="K3" s="280"/>
      <c r="L3" s="280"/>
      <c r="M3" s="280"/>
      <c r="N3" s="280"/>
    </row>
    <row r="4" spans="1:14" ht="12.75" customHeight="1">
      <c r="A4" s="91"/>
      <c r="B4" s="92"/>
      <c r="C4" s="426" t="s">
        <v>94</v>
      </c>
      <c r="D4" s="426"/>
      <c r="E4" s="426"/>
      <c r="F4" s="426"/>
      <c r="G4" s="426"/>
      <c r="H4" s="426"/>
      <c r="I4" s="92"/>
      <c r="J4" s="92"/>
      <c r="K4" s="92"/>
      <c r="L4" s="92"/>
      <c r="M4" s="92"/>
      <c r="N4" s="93"/>
    </row>
    <row r="5" spans="1:14" ht="12.75" customHeight="1">
      <c r="A5" s="91"/>
      <c r="B5" s="92"/>
      <c r="C5" s="94"/>
      <c r="D5" s="92"/>
      <c r="E5" s="92"/>
      <c r="F5" s="92"/>
      <c r="G5" s="92"/>
      <c r="H5" s="92"/>
      <c r="I5" s="92"/>
      <c r="J5" s="92"/>
      <c r="K5" s="92"/>
      <c r="L5" s="92"/>
      <c r="M5" s="92"/>
      <c r="N5" s="93" t="s">
        <v>36</v>
      </c>
    </row>
    <row r="6" spans="1:14" ht="15" customHeight="1">
      <c r="A6" s="427" t="s">
        <v>95</v>
      </c>
      <c r="B6" s="424" t="s">
        <v>96</v>
      </c>
      <c r="C6" s="424" t="s">
        <v>97</v>
      </c>
      <c r="D6" s="424"/>
      <c r="E6" s="424"/>
      <c r="F6" s="424"/>
      <c r="G6" s="424"/>
      <c r="H6" s="424"/>
      <c r="I6" s="424" t="s">
        <v>96</v>
      </c>
      <c r="J6" s="424" t="s">
        <v>98</v>
      </c>
      <c r="K6" s="424"/>
      <c r="L6" s="424"/>
      <c r="M6" s="424"/>
      <c r="N6" s="424"/>
    </row>
    <row r="7" spans="1:14" ht="15.75" hidden="1" customHeight="1">
      <c r="A7" s="427"/>
      <c r="B7" s="424"/>
      <c r="C7" s="424" t="s">
        <v>99</v>
      </c>
      <c r="D7" s="424"/>
      <c r="E7" s="424"/>
      <c r="F7" s="424"/>
      <c r="G7" s="424"/>
      <c r="H7" s="424"/>
      <c r="I7" s="424"/>
      <c r="J7" s="424" t="s">
        <v>99</v>
      </c>
      <c r="K7" s="424"/>
      <c r="L7" s="424"/>
      <c r="M7" s="424"/>
      <c r="N7" s="424"/>
    </row>
    <row r="8" spans="1:14" ht="15.75" hidden="1" customHeight="1">
      <c r="A8" s="427"/>
      <c r="B8" s="424"/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  <c r="I8" s="424"/>
      <c r="J8" s="95">
        <v>1</v>
      </c>
      <c r="K8" s="95">
        <v>2</v>
      </c>
      <c r="L8" s="95">
        <v>3</v>
      </c>
      <c r="M8" s="95">
        <v>4</v>
      </c>
      <c r="N8" s="95">
        <v>5</v>
      </c>
    </row>
    <row r="9" spans="1:14" ht="15.75" customHeight="1">
      <c r="A9" s="427"/>
      <c r="B9" s="424"/>
      <c r="C9" s="424" t="s">
        <v>100</v>
      </c>
      <c r="D9" s="424"/>
      <c r="E9" s="424"/>
      <c r="F9" s="424"/>
      <c r="G9" s="424"/>
      <c r="H9" s="424"/>
      <c r="I9" s="424"/>
      <c r="J9" s="424" t="s">
        <v>100</v>
      </c>
      <c r="K9" s="424"/>
      <c r="L9" s="424"/>
      <c r="M9" s="424"/>
      <c r="N9" s="424"/>
    </row>
    <row r="10" spans="1:14" ht="17.25" customHeight="1">
      <c r="A10" s="427"/>
      <c r="B10" s="424"/>
      <c r="C10" s="96" t="s">
        <v>101</v>
      </c>
      <c r="D10" s="96" t="s">
        <v>102</v>
      </c>
      <c r="E10" s="96" t="s">
        <v>103</v>
      </c>
      <c r="F10" s="96" t="s">
        <v>104</v>
      </c>
      <c r="G10" s="96" t="s">
        <v>105</v>
      </c>
      <c r="H10" s="96" t="s">
        <v>106</v>
      </c>
      <c r="I10" s="424"/>
      <c r="J10" s="96" t="s">
        <v>107</v>
      </c>
      <c r="K10" s="96" t="s">
        <v>108</v>
      </c>
      <c r="L10" s="96" t="s">
        <v>109</v>
      </c>
      <c r="M10" s="96" t="s">
        <v>110</v>
      </c>
      <c r="N10" s="96" t="s">
        <v>111</v>
      </c>
    </row>
    <row r="11" spans="1:14" ht="14.25" customHeight="1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8</v>
      </c>
      <c r="J11" s="95">
        <v>9</v>
      </c>
      <c r="K11" s="95">
        <v>10</v>
      </c>
      <c r="L11" s="95">
        <v>11</v>
      </c>
      <c r="M11" s="95">
        <v>12</v>
      </c>
      <c r="N11" s="95">
        <v>13</v>
      </c>
    </row>
    <row r="12" spans="1:14" ht="29.25" hidden="1" customHeight="1">
      <c r="A12" s="95"/>
      <c r="B12" s="95">
        <f>73957.5/63540.9</f>
        <v>1.1639353550233</v>
      </c>
      <c r="C12" s="95">
        <f>C13*B12</f>
        <v>35922.653255619611</v>
      </c>
      <c r="D12" s="95">
        <f>D13*B12</f>
        <v>1529.0618758941093</v>
      </c>
      <c r="E12" s="95">
        <f>E13*B12</f>
        <v>4499.4249019135705</v>
      </c>
      <c r="F12" s="95">
        <f>F13*B12</f>
        <v>24673.101655783914</v>
      </c>
      <c r="G12" s="95">
        <f>G13*B12</f>
        <v>38077.446778374244</v>
      </c>
      <c r="H12" s="95">
        <f>H13*B12</f>
        <v>0</v>
      </c>
      <c r="I12" s="95">
        <f>149159.1/I13</f>
        <v>1.6164049402730654</v>
      </c>
      <c r="J12" s="95">
        <f>J13*I12</f>
        <v>87485.492784869246</v>
      </c>
      <c r="K12" s="95">
        <f>K13*I12</f>
        <v>4097.7481640862479</v>
      </c>
      <c r="L12" s="95">
        <f>L13*I12</f>
        <v>4063.8036603405135</v>
      </c>
      <c r="M12" s="95">
        <f>M13*I12</f>
        <v>26942.56082545951</v>
      </c>
      <c r="N12" s="95">
        <f>N13*I12</f>
        <v>26569.49456524448</v>
      </c>
    </row>
    <row r="13" spans="1:14" ht="19.5" customHeight="1">
      <c r="A13" s="279" t="s">
        <v>96</v>
      </c>
      <c r="B13" s="98">
        <f>SUM(C13:H13)</f>
        <v>89954.9</v>
      </c>
      <c r="C13" s="98">
        <f>SUM(C15:C38)</f>
        <v>30863.100000000002</v>
      </c>
      <c r="D13" s="98">
        <f t="shared" ref="D13:N13" si="0">SUM(D15:D38)</f>
        <v>1313.7</v>
      </c>
      <c r="E13" s="98">
        <f t="shared" si="0"/>
        <v>3865.7</v>
      </c>
      <c r="F13" s="98">
        <f t="shared" si="0"/>
        <v>21198</v>
      </c>
      <c r="G13" s="98">
        <f t="shared" si="0"/>
        <v>32714.399999999998</v>
      </c>
      <c r="H13" s="98">
        <f t="shared" si="0"/>
        <v>0</v>
      </c>
      <c r="I13" s="98">
        <f t="shared" si="0"/>
        <v>92278.3</v>
      </c>
      <c r="J13" s="98">
        <f t="shared" si="0"/>
        <v>54123.5</v>
      </c>
      <c r="K13" s="98">
        <f t="shared" si="0"/>
        <v>2535.1</v>
      </c>
      <c r="L13" s="98">
        <f t="shared" si="0"/>
        <v>2514.1</v>
      </c>
      <c r="M13" s="98">
        <f t="shared" si="0"/>
        <v>16668.2</v>
      </c>
      <c r="N13" s="98">
        <f t="shared" si="0"/>
        <v>16437.399999999998</v>
      </c>
    </row>
    <row r="14" spans="1:14" ht="17.25" hidden="1" customHeight="1">
      <c r="A14" s="97" t="s">
        <v>112</v>
      </c>
      <c r="B14" s="99"/>
      <c r="C14" s="100"/>
      <c r="D14" s="100"/>
      <c r="E14" s="100"/>
      <c r="F14" s="100"/>
      <c r="G14" s="100"/>
      <c r="H14" s="100"/>
      <c r="I14" s="99"/>
      <c r="J14" s="100"/>
      <c r="K14" s="100"/>
      <c r="L14" s="100"/>
      <c r="M14" s="100"/>
      <c r="N14" s="100"/>
    </row>
    <row r="15" spans="1:14" ht="15.6">
      <c r="A15" s="101" t="s">
        <v>113</v>
      </c>
      <c r="B15" s="99">
        <f>SUM(C15:H15)</f>
        <v>2176.5</v>
      </c>
      <c r="C15" s="100">
        <v>2176.5</v>
      </c>
      <c r="D15" s="100"/>
      <c r="E15" s="100"/>
      <c r="F15" s="102"/>
      <c r="G15" s="100"/>
      <c r="H15" s="100"/>
      <c r="I15" s="99">
        <f t="shared" ref="I15:I38" si="1">SUM(J15:N15)</f>
        <v>3154.5</v>
      </c>
      <c r="J15" s="100">
        <f>3154.5</f>
        <v>3154.5</v>
      </c>
      <c r="K15" s="100"/>
      <c r="L15" s="100"/>
      <c r="M15" s="100"/>
      <c r="N15" s="100"/>
    </row>
    <row r="16" spans="1:14" ht="16.5" customHeight="1">
      <c r="A16" s="101" t="s">
        <v>114</v>
      </c>
      <c r="B16" s="99">
        <f>SUM(C16:H16)</f>
        <v>7459.3</v>
      </c>
      <c r="C16" s="100">
        <v>7459.3</v>
      </c>
      <c r="D16" s="100"/>
      <c r="E16" s="100"/>
      <c r="F16" s="102"/>
      <c r="G16" s="100"/>
      <c r="H16" s="100"/>
      <c r="I16" s="99">
        <f t="shared" si="1"/>
        <v>10185.4</v>
      </c>
      <c r="J16" s="100">
        <f>10150.4+35</f>
        <v>10185.4</v>
      </c>
      <c r="K16" s="100"/>
      <c r="L16" s="100"/>
      <c r="M16" s="100"/>
      <c r="N16" s="100"/>
    </row>
    <row r="17" spans="1:14" ht="15.6">
      <c r="A17" s="101" t="s">
        <v>115</v>
      </c>
      <c r="B17" s="99">
        <f t="shared" ref="B17:B38" si="2">SUM(C17:H17)</f>
        <v>3909.2</v>
      </c>
      <c r="C17" s="100">
        <v>3909.2</v>
      </c>
      <c r="D17" s="100"/>
      <c r="E17" s="100"/>
      <c r="F17" s="102"/>
      <c r="G17" s="100"/>
      <c r="H17" s="100"/>
      <c r="I17" s="99">
        <f t="shared" si="1"/>
        <v>8564.6</v>
      </c>
      <c r="J17" s="100">
        <f>8564.6</f>
        <v>8564.6</v>
      </c>
      <c r="K17" s="100"/>
      <c r="L17" s="100"/>
      <c r="M17" s="100"/>
      <c r="N17" s="100"/>
    </row>
    <row r="18" spans="1:14" ht="31.2">
      <c r="A18" s="101" t="s">
        <v>116</v>
      </c>
      <c r="B18" s="99">
        <f t="shared" si="2"/>
        <v>17788.400000000001</v>
      </c>
      <c r="C18" s="100"/>
      <c r="D18" s="100"/>
      <c r="E18" s="100"/>
      <c r="F18" s="103">
        <f>17869.7-81.3</f>
        <v>17788.400000000001</v>
      </c>
      <c r="G18" s="100"/>
      <c r="H18" s="100"/>
      <c r="I18" s="99">
        <f t="shared" si="1"/>
        <v>12936</v>
      </c>
      <c r="J18" s="100"/>
      <c r="K18" s="100"/>
      <c r="L18" s="100"/>
      <c r="M18" s="100">
        <v>12936</v>
      </c>
      <c r="N18" s="100"/>
    </row>
    <row r="19" spans="1:14" ht="15.6">
      <c r="A19" s="101" t="s">
        <v>117</v>
      </c>
      <c r="B19" s="99">
        <f t="shared" si="2"/>
        <v>3865.7</v>
      </c>
      <c r="C19" s="100"/>
      <c r="D19" s="100"/>
      <c r="E19" s="100">
        <f>3735.7+130</f>
        <v>3865.7</v>
      </c>
      <c r="F19" s="104"/>
      <c r="G19" s="100"/>
      <c r="H19" s="100"/>
      <c r="I19" s="99">
        <f t="shared" si="1"/>
        <v>2514.1</v>
      </c>
      <c r="J19" s="100"/>
      <c r="K19" s="100"/>
      <c r="L19" s="100">
        <v>2514.1</v>
      </c>
      <c r="M19" s="100"/>
      <c r="N19" s="100"/>
    </row>
    <row r="20" spans="1:14" ht="15.6">
      <c r="A20" s="101" t="s">
        <v>118</v>
      </c>
      <c r="B20" s="99">
        <f t="shared" si="2"/>
        <v>7065.9</v>
      </c>
      <c r="C20" s="100">
        <v>7065.9</v>
      </c>
      <c r="D20" s="100"/>
      <c r="E20" s="100"/>
      <c r="F20" s="104"/>
      <c r="G20" s="100"/>
      <c r="H20" s="100"/>
      <c r="I20" s="99">
        <f t="shared" si="1"/>
        <v>5581.6</v>
      </c>
      <c r="J20" s="100">
        <f>5616.6-35</f>
        <v>5581.6</v>
      </c>
      <c r="K20" s="100"/>
      <c r="L20" s="100"/>
      <c r="M20" s="100"/>
      <c r="N20" s="100"/>
    </row>
    <row r="21" spans="1:14" ht="15.6">
      <c r="A21" s="101" t="s">
        <v>119</v>
      </c>
      <c r="B21" s="99">
        <f t="shared" si="2"/>
        <v>2255</v>
      </c>
      <c r="C21" s="100"/>
      <c r="D21" s="100"/>
      <c r="E21" s="100"/>
      <c r="F21" s="105">
        <v>2255</v>
      </c>
      <c r="G21" s="100"/>
      <c r="H21" s="100"/>
      <c r="I21" s="99">
        <f t="shared" si="1"/>
        <v>3732.2</v>
      </c>
      <c r="J21" s="100"/>
      <c r="K21" s="100"/>
      <c r="L21" s="100"/>
      <c r="M21" s="100">
        <v>3732.2</v>
      </c>
      <c r="N21" s="100"/>
    </row>
    <row r="22" spans="1:14" ht="15.6">
      <c r="A22" s="101" t="s">
        <v>120</v>
      </c>
      <c r="B22" s="99">
        <f t="shared" si="2"/>
        <v>3052.7</v>
      </c>
      <c r="C22" s="100">
        <v>3052.7</v>
      </c>
      <c r="D22" s="100"/>
      <c r="E22" s="100"/>
      <c r="F22" s="102"/>
      <c r="G22" s="100"/>
      <c r="H22" s="100"/>
      <c r="I22" s="99">
        <f t="shared" si="1"/>
        <v>6644.4</v>
      </c>
      <c r="J22" s="100">
        <v>6644.4</v>
      </c>
      <c r="K22" s="100"/>
      <c r="L22" s="100"/>
      <c r="M22" s="100"/>
      <c r="N22" s="100"/>
    </row>
    <row r="23" spans="1:14" ht="16.5" customHeight="1">
      <c r="A23" s="101" t="s">
        <v>121</v>
      </c>
      <c r="B23" s="99">
        <f t="shared" si="2"/>
        <v>2972.5</v>
      </c>
      <c r="C23" s="100">
        <v>2972.5</v>
      </c>
      <c r="D23" s="100"/>
      <c r="E23" s="100"/>
      <c r="F23" s="102"/>
      <c r="G23" s="100"/>
      <c r="H23" s="100"/>
      <c r="I23" s="99">
        <f t="shared" si="1"/>
        <v>8882.6</v>
      </c>
      <c r="J23" s="100">
        <v>8882.6</v>
      </c>
      <c r="K23" s="100"/>
      <c r="L23" s="100"/>
      <c r="M23" s="100"/>
      <c r="N23" s="100"/>
    </row>
    <row r="24" spans="1:14" ht="15.75" customHeight="1">
      <c r="A24" s="101" t="s">
        <v>122</v>
      </c>
      <c r="B24" s="99">
        <f t="shared" si="2"/>
        <v>0</v>
      </c>
      <c r="C24" s="100"/>
      <c r="D24" s="100"/>
      <c r="E24" s="100"/>
      <c r="F24" s="102"/>
      <c r="G24" s="100"/>
      <c r="H24" s="100"/>
      <c r="I24" s="99">
        <f t="shared" si="1"/>
        <v>1628.5</v>
      </c>
      <c r="J24" s="106"/>
      <c r="K24" s="100"/>
      <c r="L24" s="100"/>
      <c r="M24" s="100"/>
      <c r="N24" s="107">
        <v>1628.5</v>
      </c>
    </row>
    <row r="25" spans="1:14" ht="18" hidden="1" customHeight="1">
      <c r="A25" s="97" t="s">
        <v>123</v>
      </c>
      <c r="B25" s="99">
        <f t="shared" si="2"/>
        <v>0</v>
      </c>
      <c r="C25" s="100"/>
      <c r="D25" s="100"/>
      <c r="E25" s="100"/>
      <c r="F25" s="102"/>
      <c r="G25" s="100"/>
      <c r="H25" s="100"/>
      <c r="I25" s="99">
        <f t="shared" si="1"/>
        <v>0</v>
      </c>
      <c r="J25" s="100"/>
      <c r="K25" s="100"/>
      <c r="L25" s="100"/>
      <c r="M25" s="100"/>
      <c r="N25" s="100"/>
    </row>
    <row r="26" spans="1:14" ht="32.25" customHeight="1">
      <c r="A26" s="101" t="s">
        <v>124</v>
      </c>
      <c r="B26" s="99">
        <f t="shared" si="2"/>
        <v>3495.3</v>
      </c>
      <c r="C26" s="100">
        <v>3495.3</v>
      </c>
      <c r="D26" s="100"/>
      <c r="E26" s="100"/>
      <c r="F26" s="102"/>
      <c r="G26" s="100"/>
      <c r="H26" s="100"/>
      <c r="I26" s="99">
        <f t="shared" si="1"/>
        <v>6397.3</v>
      </c>
      <c r="J26" s="100">
        <v>6397.3</v>
      </c>
      <c r="K26" s="100"/>
      <c r="L26" s="100"/>
      <c r="M26" s="100"/>
      <c r="N26" s="100"/>
    </row>
    <row r="27" spans="1:14" ht="15.6">
      <c r="A27" s="101" t="s">
        <v>125</v>
      </c>
      <c r="B27" s="99">
        <f t="shared" si="2"/>
        <v>731.7</v>
      </c>
      <c r="C27" s="100">
        <v>731.7</v>
      </c>
      <c r="D27" s="100"/>
      <c r="E27" s="100"/>
      <c r="F27" s="102"/>
      <c r="G27" s="100"/>
      <c r="H27" s="100"/>
      <c r="I27" s="99">
        <f t="shared" si="1"/>
        <v>4713.1000000000004</v>
      </c>
      <c r="J27" s="100">
        <v>4713.1000000000004</v>
      </c>
      <c r="K27" s="100"/>
      <c r="L27" s="100"/>
      <c r="M27" s="100"/>
      <c r="N27" s="100"/>
    </row>
    <row r="28" spans="1:14" ht="15.6">
      <c r="A28" s="101" t="s">
        <v>126</v>
      </c>
      <c r="B28" s="99">
        <f t="shared" si="2"/>
        <v>1313.7</v>
      </c>
      <c r="C28" s="100"/>
      <c r="D28" s="100">
        <v>1313.7</v>
      </c>
      <c r="E28" s="100"/>
      <c r="F28" s="102"/>
      <c r="G28" s="100"/>
      <c r="H28" s="100"/>
      <c r="I28" s="99">
        <f t="shared" si="1"/>
        <v>2535.1</v>
      </c>
      <c r="J28" s="100"/>
      <c r="K28" s="100">
        <v>2535.1</v>
      </c>
      <c r="L28" s="100"/>
      <c r="M28" s="100"/>
      <c r="N28" s="100"/>
    </row>
    <row r="29" spans="1:14" ht="15.6">
      <c r="A29" s="101" t="s">
        <v>127</v>
      </c>
      <c r="B29" s="99">
        <f t="shared" si="2"/>
        <v>1213.8999999999999</v>
      </c>
      <c r="C29" s="100"/>
      <c r="D29" s="100"/>
      <c r="E29" s="100"/>
      <c r="F29" s="106">
        <v>1154.5999999999999</v>
      </c>
      <c r="G29" s="107">
        <v>59.3</v>
      </c>
      <c r="H29" s="100"/>
      <c r="I29" s="99">
        <f t="shared" si="1"/>
        <v>0</v>
      </c>
      <c r="J29" s="100"/>
      <c r="K29" s="100"/>
      <c r="L29" s="100"/>
      <c r="M29" s="106"/>
      <c r="N29" s="100"/>
    </row>
    <row r="30" spans="1:14" ht="16.5" hidden="1" customHeight="1">
      <c r="A30" s="97" t="s">
        <v>128</v>
      </c>
      <c r="B30" s="99">
        <f t="shared" si="2"/>
        <v>0</v>
      </c>
      <c r="C30" s="100"/>
      <c r="D30" s="100"/>
      <c r="E30" s="100"/>
      <c r="F30" s="100"/>
      <c r="G30" s="100"/>
      <c r="H30" s="100"/>
      <c r="I30" s="99">
        <f t="shared" si="1"/>
        <v>0</v>
      </c>
      <c r="J30" s="100"/>
      <c r="K30" s="100"/>
      <c r="L30" s="100"/>
      <c r="M30" s="100"/>
      <c r="N30" s="100"/>
    </row>
    <row r="31" spans="1:14" ht="15" hidden="1" customHeight="1">
      <c r="A31" s="97" t="s">
        <v>129</v>
      </c>
      <c r="B31" s="99">
        <f t="shared" si="2"/>
        <v>0</v>
      </c>
      <c r="C31" s="100"/>
      <c r="D31" s="100"/>
      <c r="E31" s="102"/>
      <c r="F31" s="100"/>
      <c r="G31" s="100"/>
      <c r="H31" s="100"/>
      <c r="I31" s="99">
        <f t="shared" si="1"/>
        <v>0</v>
      </c>
      <c r="J31" s="100"/>
      <c r="K31" s="100"/>
      <c r="L31" s="100"/>
      <c r="M31" s="100"/>
      <c r="N31" s="100"/>
    </row>
    <row r="32" spans="1:14" ht="15.6">
      <c r="A32" s="101" t="s">
        <v>130</v>
      </c>
      <c r="B32" s="99">
        <f>SUM(C32:H32)</f>
        <v>0</v>
      </c>
      <c r="C32" s="100"/>
      <c r="D32" s="100"/>
      <c r="E32" s="100"/>
      <c r="F32" s="102"/>
      <c r="G32" s="100"/>
      <c r="H32" s="100"/>
      <c r="I32" s="99">
        <f t="shared" si="1"/>
        <v>10488.9</v>
      </c>
      <c r="J32" s="100"/>
      <c r="K32" s="100"/>
      <c r="L32" s="100"/>
      <c r="M32" s="100"/>
      <c r="N32" s="100">
        <v>10488.9</v>
      </c>
    </row>
    <row r="33" spans="1:14" ht="15.6">
      <c r="A33" s="101" t="s">
        <v>131</v>
      </c>
      <c r="B33" s="99">
        <f>SUM(C33:H33)</f>
        <v>6786.9</v>
      </c>
      <c r="C33" s="100"/>
      <c r="D33" s="100"/>
      <c r="E33" s="102"/>
      <c r="F33" s="100"/>
      <c r="G33" s="100">
        <v>6786.9</v>
      </c>
      <c r="H33" s="100"/>
      <c r="I33" s="99">
        <f t="shared" si="1"/>
        <v>0</v>
      </c>
      <c r="J33" s="100"/>
      <c r="K33" s="100"/>
      <c r="L33" s="100"/>
      <c r="M33" s="100"/>
      <c r="N33" s="100"/>
    </row>
    <row r="34" spans="1:14" ht="14.25" hidden="1" customHeight="1">
      <c r="A34" s="97" t="s">
        <v>132</v>
      </c>
      <c r="B34" s="99">
        <f>SUM(C34:H34)</f>
        <v>0</v>
      </c>
      <c r="C34" s="100"/>
      <c r="D34" s="100"/>
      <c r="E34" s="102"/>
      <c r="F34" s="100"/>
      <c r="G34" s="100"/>
      <c r="H34" s="100"/>
      <c r="I34" s="99">
        <f t="shared" si="1"/>
        <v>0</v>
      </c>
      <c r="J34" s="100"/>
      <c r="K34" s="100"/>
      <c r="L34" s="100"/>
      <c r="M34" s="100"/>
      <c r="N34" s="100"/>
    </row>
    <row r="35" spans="1:14" ht="15.6">
      <c r="A35" s="101" t="s">
        <v>133</v>
      </c>
      <c r="B35" s="99">
        <f>SUM(C35:H35)</f>
        <v>6960.7</v>
      </c>
      <c r="C35" s="100"/>
      <c r="D35" s="100"/>
      <c r="E35" s="102"/>
      <c r="F35" s="100"/>
      <c r="G35" s="100">
        <v>6960.7</v>
      </c>
      <c r="H35" s="100"/>
      <c r="I35" s="99">
        <f t="shared" si="1"/>
        <v>855.3</v>
      </c>
      <c r="J35" s="100"/>
      <c r="K35" s="100"/>
      <c r="L35" s="100"/>
      <c r="M35" s="100"/>
      <c r="N35" s="100">
        <v>855.3</v>
      </c>
    </row>
    <row r="36" spans="1:14" ht="15.6">
      <c r="A36" s="101" t="s">
        <v>134</v>
      </c>
      <c r="B36" s="99">
        <f t="shared" si="2"/>
        <v>8596.7000000000007</v>
      </c>
      <c r="C36" s="102"/>
      <c r="D36" s="100"/>
      <c r="E36" s="102"/>
      <c r="F36" s="100"/>
      <c r="G36" s="100">
        <v>8596.7000000000007</v>
      </c>
      <c r="H36" s="100"/>
      <c r="I36" s="99">
        <f t="shared" si="1"/>
        <v>0</v>
      </c>
      <c r="J36" s="100"/>
      <c r="K36" s="100"/>
      <c r="L36" s="100"/>
      <c r="M36" s="100"/>
      <c r="N36" s="100"/>
    </row>
    <row r="37" spans="1:14" ht="15.6">
      <c r="A37" s="101" t="s">
        <v>135</v>
      </c>
      <c r="B37" s="99">
        <f t="shared" si="2"/>
        <v>7131.2</v>
      </c>
      <c r="C37" s="102"/>
      <c r="D37" s="100"/>
      <c r="E37" s="102"/>
      <c r="F37" s="100"/>
      <c r="G37" s="100">
        <v>7131.2</v>
      </c>
      <c r="H37" s="100"/>
      <c r="I37" s="99">
        <f t="shared" si="1"/>
        <v>955</v>
      </c>
      <c r="J37" s="100"/>
      <c r="K37" s="100"/>
      <c r="L37" s="100"/>
      <c r="M37" s="100"/>
      <c r="N37" s="100">
        <v>955</v>
      </c>
    </row>
    <row r="38" spans="1:14" ht="15.6">
      <c r="A38" s="101" t="s">
        <v>136</v>
      </c>
      <c r="B38" s="99">
        <f t="shared" si="2"/>
        <v>3179.6</v>
      </c>
      <c r="C38" s="100"/>
      <c r="D38" s="100"/>
      <c r="E38" s="102"/>
      <c r="F38" s="100"/>
      <c r="G38" s="100">
        <v>3179.6</v>
      </c>
      <c r="H38" s="100"/>
      <c r="I38" s="99">
        <f t="shared" si="1"/>
        <v>2509.6999999999998</v>
      </c>
      <c r="J38" s="100"/>
      <c r="K38" s="100"/>
      <c r="L38" s="100"/>
      <c r="M38" s="100"/>
      <c r="N38" s="100">
        <v>2509.6999999999998</v>
      </c>
    </row>
    <row r="39" spans="1:14" s="108" customFormat="1" ht="13.5" customHeight="1">
      <c r="A39" s="108" t="s">
        <v>137</v>
      </c>
      <c r="B39" s="109" t="e">
        <f>#REF!+#REF!</f>
        <v>#REF!</v>
      </c>
      <c r="I39" s="110"/>
    </row>
    <row r="41" spans="1:14" ht="21.75" customHeight="1">
      <c r="A41" s="89" t="s">
        <v>345</v>
      </c>
    </row>
  </sheetData>
  <mergeCells count="12">
    <mergeCell ref="C9:H9"/>
    <mergeCell ref="J9:N9"/>
    <mergeCell ref="L1:N1"/>
    <mergeCell ref="C4:H4"/>
    <mergeCell ref="A6:A10"/>
    <mergeCell ref="B6:B10"/>
    <mergeCell ref="C6:H6"/>
    <mergeCell ref="I6:I10"/>
    <mergeCell ref="J6:N6"/>
    <mergeCell ref="C7:H7"/>
    <mergeCell ref="J7:N7"/>
    <mergeCell ref="B3:J3"/>
  </mergeCells>
  <pageMargins left="0.19685039370078741" right="0" top="0" bottom="0" header="0.19685039370078741" footer="0.19685039370078741"/>
  <pageSetup paperSize="9" scale="8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H48"/>
  <sheetViews>
    <sheetView showZeros="0" topLeftCell="A9" zoomScale="75" zoomScaleNormal="75" workbookViewId="0">
      <selection activeCell="K17" sqref="K17"/>
    </sheetView>
  </sheetViews>
  <sheetFormatPr defaultColWidth="9.109375" defaultRowHeight="21.75" customHeight="1"/>
  <cols>
    <col min="1" max="1" width="43.33203125" style="111" customWidth="1"/>
    <col min="2" max="2" width="14" style="112" customWidth="1"/>
    <col min="3" max="3" width="14.6640625" style="111" customWidth="1"/>
    <col min="4" max="4" width="15.109375" style="111" customWidth="1"/>
    <col min="5" max="5" width="15.5546875" style="111" customWidth="1"/>
    <col min="6" max="6" width="16.33203125" style="111" customWidth="1"/>
    <col min="7" max="7" width="16" style="111" customWidth="1"/>
    <col min="8" max="8" width="10.6640625" style="111" customWidth="1"/>
    <col min="9" max="9" width="12.88671875" style="111" customWidth="1"/>
    <col min="10" max="10" width="9.5546875" style="111" hidden="1" customWidth="1"/>
    <col min="11" max="11" width="15.6640625" style="112" customWidth="1"/>
    <col min="12" max="12" width="16.6640625" style="111" customWidth="1"/>
    <col min="13" max="13" width="16.33203125" style="111" customWidth="1"/>
    <col min="14" max="14" width="10.33203125" style="111" customWidth="1"/>
    <col min="15" max="15" width="11.109375" style="111" customWidth="1"/>
    <col min="16" max="16" width="9.5546875" style="111" hidden="1" customWidth="1"/>
    <col min="17" max="17" width="10.109375" style="111" hidden="1" customWidth="1"/>
    <col min="18" max="18" width="14.33203125" style="111" hidden="1" customWidth="1"/>
    <col min="19" max="19" width="13.6640625" style="111" customWidth="1"/>
    <col min="20" max="20" width="12.33203125" style="111" customWidth="1"/>
    <col min="21" max="16384" width="9.109375" style="111"/>
  </cols>
  <sheetData>
    <row r="1" spans="1:34" ht="23.25" customHeight="1">
      <c r="T1" s="113" t="s">
        <v>293</v>
      </c>
    </row>
    <row r="2" spans="1:34" ht="23.25" customHeight="1">
      <c r="I2" s="315"/>
      <c r="R2" s="113"/>
    </row>
    <row r="3" spans="1:34" ht="44.25" customHeight="1">
      <c r="A3" s="429" t="s">
        <v>292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</row>
    <row r="4" spans="1:34" ht="22.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5" t="s">
        <v>36</v>
      </c>
      <c r="T4" s="116" t="s">
        <v>36</v>
      </c>
    </row>
    <row r="5" spans="1:34" ht="22.5" customHeight="1">
      <c r="A5" s="433" t="s">
        <v>95</v>
      </c>
      <c r="B5" s="434" t="s">
        <v>139</v>
      </c>
      <c r="C5" s="432" t="s">
        <v>140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115"/>
      <c r="R5" s="430" t="s">
        <v>141</v>
      </c>
      <c r="S5" s="430"/>
      <c r="T5" s="430"/>
    </row>
    <row r="6" spans="1:34" ht="42" customHeight="1">
      <c r="A6" s="433"/>
      <c r="B6" s="434"/>
      <c r="C6" s="430" t="s">
        <v>142</v>
      </c>
      <c r="D6" s="430"/>
      <c r="E6" s="430"/>
      <c r="F6" s="430"/>
      <c r="G6" s="430"/>
      <c r="H6" s="430"/>
      <c r="I6" s="430"/>
      <c r="J6" s="430" t="s">
        <v>143</v>
      </c>
      <c r="K6" s="430"/>
      <c r="L6" s="430"/>
      <c r="M6" s="430"/>
      <c r="N6" s="430"/>
      <c r="O6" s="430"/>
      <c r="P6" s="430"/>
      <c r="Q6" s="431"/>
      <c r="R6" s="430"/>
      <c r="S6" s="430"/>
      <c r="T6" s="430"/>
    </row>
    <row r="7" spans="1:34" ht="15.75" hidden="1" customHeight="1">
      <c r="A7" s="433"/>
      <c r="B7" s="434"/>
      <c r="C7" s="117" t="s">
        <v>144</v>
      </c>
      <c r="D7" s="117" t="s">
        <v>145</v>
      </c>
      <c r="E7" s="117"/>
      <c r="F7" s="117"/>
      <c r="G7" s="117"/>
      <c r="H7" s="117"/>
      <c r="I7" s="117" t="s">
        <v>146</v>
      </c>
      <c r="J7" s="117" t="s">
        <v>144</v>
      </c>
      <c r="K7" s="117" t="s">
        <v>145</v>
      </c>
      <c r="L7" s="117" t="s">
        <v>147</v>
      </c>
      <c r="M7" s="117"/>
      <c r="N7" s="117"/>
      <c r="O7" s="118" t="s">
        <v>96</v>
      </c>
      <c r="P7" s="119" t="s">
        <v>146</v>
      </c>
      <c r="Q7" s="120" t="s">
        <v>96</v>
      </c>
      <c r="R7" s="117" t="s">
        <v>144</v>
      </c>
      <c r="S7" s="117" t="s">
        <v>145</v>
      </c>
      <c r="T7" s="117" t="s">
        <v>148</v>
      </c>
    </row>
    <row r="8" spans="1:34" ht="15.75" hidden="1" customHeight="1">
      <c r="A8" s="433"/>
      <c r="B8" s="434"/>
      <c r="C8" s="121">
        <v>3</v>
      </c>
      <c r="D8" s="121">
        <v>4</v>
      </c>
      <c r="E8" s="121"/>
      <c r="F8" s="121"/>
      <c r="G8" s="121"/>
      <c r="H8" s="121"/>
      <c r="I8" s="121">
        <v>6</v>
      </c>
      <c r="J8" s="121">
        <v>8</v>
      </c>
      <c r="K8" s="121">
        <v>9</v>
      </c>
      <c r="L8" s="121">
        <v>10</v>
      </c>
      <c r="M8" s="121"/>
      <c r="N8" s="121"/>
      <c r="O8" s="122">
        <v>11</v>
      </c>
      <c r="P8" s="123">
        <v>6</v>
      </c>
      <c r="Q8" s="120">
        <v>7</v>
      </c>
      <c r="R8" s="121">
        <v>17</v>
      </c>
      <c r="S8" s="121">
        <v>18</v>
      </c>
      <c r="T8" s="121">
        <v>19</v>
      </c>
    </row>
    <row r="9" spans="1:34" ht="114.75" customHeight="1">
      <c r="A9" s="433"/>
      <c r="B9" s="434"/>
      <c r="C9" s="124" t="s">
        <v>149</v>
      </c>
      <c r="D9" s="124" t="s">
        <v>150</v>
      </c>
      <c r="E9" s="125" t="s">
        <v>291</v>
      </c>
      <c r="F9" s="125" t="s">
        <v>151</v>
      </c>
      <c r="G9" s="125" t="s">
        <v>152</v>
      </c>
      <c r="H9" s="125" t="s">
        <v>290</v>
      </c>
      <c r="I9" s="126" t="s">
        <v>96</v>
      </c>
      <c r="J9" s="127"/>
      <c r="K9" s="124" t="s">
        <v>149</v>
      </c>
      <c r="L9" s="124" t="s">
        <v>150</v>
      </c>
      <c r="M9" s="125" t="s">
        <v>151</v>
      </c>
      <c r="N9" s="125" t="s">
        <v>290</v>
      </c>
      <c r="O9" s="126" t="s">
        <v>96</v>
      </c>
      <c r="P9" s="127"/>
      <c r="Q9" s="127"/>
      <c r="R9" s="128" t="s">
        <v>149</v>
      </c>
      <c r="S9" s="129" t="s">
        <v>153</v>
      </c>
      <c r="T9" s="126" t="s">
        <v>96</v>
      </c>
    </row>
    <row r="10" spans="1:34" ht="17.25" hidden="1" customHeight="1">
      <c r="A10" s="130"/>
      <c r="B10" s="43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>
        <f>J10+K10+L10</f>
        <v>0</v>
      </c>
      <c r="P10" s="133"/>
      <c r="Q10" s="134"/>
      <c r="R10" s="131"/>
      <c r="S10" s="131"/>
      <c r="T10" s="131"/>
    </row>
    <row r="11" spans="1:34" ht="17.25" customHeight="1" thickBot="1">
      <c r="A11" s="135">
        <v>1</v>
      </c>
      <c r="B11" s="135">
        <v>2</v>
      </c>
      <c r="C11" s="135">
        <v>3</v>
      </c>
      <c r="D11" s="135">
        <v>4</v>
      </c>
      <c r="E11" s="135"/>
      <c r="F11" s="135"/>
      <c r="G11" s="135"/>
      <c r="H11" s="135"/>
      <c r="I11" s="135">
        <v>5</v>
      </c>
      <c r="J11" s="135">
        <v>7</v>
      </c>
      <c r="K11" s="135">
        <v>6</v>
      </c>
      <c r="L11" s="135">
        <v>7</v>
      </c>
      <c r="M11" s="135"/>
      <c r="N11" s="135"/>
      <c r="O11" s="135">
        <v>8</v>
      </c>
      <c r="P11" s="135">
        <v>10</v>
      </c>
      <c r="Q11" s="135">
        <v>11</v>
      </c>
      <c r="R11" s="135">
        <v>9</v>
      </c>
      <c r="S11" s="135">
        <v>10</v>
      </c>
      <c r="T11" s="135">
        <v>11</v>
      </c>
    </row>
    <row r="12" spans="1:34" ht="29.25" hidden="1" customHeight="1">
      <c r="A12" s="136"/>
      <c r="B12" s="136">
        <f>73957.5/63540.9</f>
        <v>1.1639353550233</v>
      </c>
      <c r="C12" s="137"/>
      <c r="D12" s="137"/>
      <c r="E12" s="137"/>
      <c r="F12" s="137"/>
      <c r="G12" s="137"/>
      <c r="H12" s="137"/>
      <c r="I12" s="137"/>
      <c r="J12" s="138"/>
      <c r="K12" s="137"/>
      <c r="L12" s="137"/>
      <c r="M12" s="137"/>
      <c r="N12" s="137"/>
      <c r="O12" s="139"/>
      <c r="P12" s="140"/>
      <c r="Q12" s="141"/>
      <c r="R12" s="137"/>
      <c r="S12" s="137"/>
      <c r="T12" s="137"/>
    </row>
    <row r="13" spans="1:34" s="148" customFormat="1" ht="24.75" customHeight="1" thickBot="1">
      <c r="A13" s="142" t="s">
        <v>154</v>
      </c>
      <c r="B13" s="143">
        <f>B15+B34</f>
        <v>25912.899999999998</v>
      </c>
      <c r="C13" s="143">
        <f>C15+C34</f>
        <v>4276.7</v>
      </c>
      <c r="D13" s="143">
        <f>D15+D34</f>
        <v>9057.9</v>
      </c>
      <c r="E13" s="143">
        <f>E15+E34</f>
        <v>4</v>
      </c>
      <c r="F13" s="143">
        <f>F15</f>
        <v>1700</v>
      </c>
      <c r="G13" s="143">
        <f>G15+G34</f>
        <v>255</v>
      </c>
      <c r="H13" s="143">
        <f>H15</f>
        <v>90.8</v>
      </c>
      <c r="I13" s="143">
        <f t="shared" ref="I13:R13" si="0">I15+I34</f>
        <v>15384.399999999998</v>
      </c>
      <c r="J13" s="143">
        <f t="shared" si="0"/>
        <v>0</v>
      </c>
      <c r="K13" s="143">
        <f t="shared" si="0"/>
        <v>4898.2000000000007</v>
      </c>
      <c r="L13" s="143">
        <f t="shared" si="0"/>
        <v>4221</v>
      </c>
      <c r="M13" s="143">
        <f t="shared" si="0"/>
        <v>40</v>
      </c>
      <c r="N13" s="143">
        <f t="shared" si="0"/>
        <v>819.3</v>
      </c>
      <c r="O13" s="143">
        <f t="shared" si="0"/>
        <v>9978.5</v>
      </c>
      <c r="P13" s="143">
        <f t="shared" si="0"/>
        <v>0</v>
      </c>
      <c r="Q13" s="144">
        <f t="shared" si="0"/>
        <v>0</v>
      </c>
      <c r="R13" s="145">
        <f t="shared" si="0"/>
        <v>0</v>
      </c>
      <c r="S13" s="146">
        <f>S34</f>
        <v>550</v>
      </c>
      <c r="T13" s="146">
        <f>T34</f>
        <v>550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spans="1:34" ht="17.25" hidden="1" customHeight="1">
      <c r="A14" s="149" t="s">
        <v>112</v>
      </c>
      <c r="B14" s="143" t="e">
        <f t="shared" ref="B14:B33" si="1">I14+O14+T14</f>
        <v>#REF!</v>
      </c>
      <c r="C14" s="150"/>
      <c r="D14" s="150"/>
      <c r="E14" s="150"/>
      <c r="F14" s="150"/>
      <c r="G14" s="150"/>
      <c r="H14" s="150"/>
      <c r="I14" s="150" t="e">
        <f>C14+D14+#REF!</f>
        <v>#REF!</v>
      </c>
      <c r="J14" s="150"/>
      <c r="K14" s="150"/>
      <c r="L14" s="150"/>
      <c r="M14" s="150"/>
      <c r="N14" s="150"/>
      <c r="O14" s="151">
        <f>K14+L14</f>
        <v>0</v>
      </c>
      <c r="P14" s="152"/>
      <c r="Q14" s="153"/>
      <c r="R14" s="150"/>
      <c r="S14" s="150"/>
      <c r="T14" s="150">
        <f>R14+S14</f>
        <v>0</v>
      </c>
    </row>
    <row r="15" spans="1:34" s="158" customFormat="1" ht="21" customHeight="1">
      <c r="A15" s="154" t="s">
        <v>155</v>
      </c>
      <c r="B15" s="155">
        <f t="shared" si="1"/>
        <v>25362.899999999998</v>
      </c>
      <c r="C15" s="156">
        <f>SUM(C16:C33)</f>
        <v>4276.7</v>
      </c>
      <c r="D15" s="156">
        <f>SUM(D16:D33)</f>
        <v>9057.9</v>
      </c>
      <c r="E15" s="156">
        <f>SUM(E16:E33)</f>
        <v>4</v>
      </c>
      <c r="F15" s="156">
        <f>F19</f>
        <v>1700</v>
      </c>
      <c r="G15" s="156">
        <f>SUM(G16:G33)</f>
        <v>255</v>
      </c>
      <c r="H15" s="156">
        <f>H19</f>
        <v>90.8</v>
      </c>
      <c r="I15" s="156">
        <f>C15+D15+E15+G15+F15+H15</f>
        <v>15384.399999999998</v>
      </c>
      <c r="J15" s="156">
        <f>SUM(J16:J33)</f>
        <v>0</v>
      </c>
      <c r="K15" s="156">
        <f>SUM(K16:K33)</f>
        <v>4898.2000000000007</v>
      </c>
      <c r="L15" s="156">
        <f>SUM(L16:L33)</f>
        <v>4221</v>
      </c>
      <c r="M15" s="156">
        <f>SUM(M16:M33)</f>
        <v>40</v>
      </c>
      <c r="N15" s="156">
        <f>SUM(N16:N33)</f>
        <v>819.3</v>
      </c>
      <c r="O15" s="156">
        <f>K15+L15+M15+N15</f>
        <v>9978.5</v>
      </c>
      <c r="P15" s="157">
        <f>SUM(P16:P33)</f>
        <v>0</v>
      </c>
      <c r="Q15" s="157">
        <f>SUM(Q16:Q33)</f>
        <v>0</v>
      </c>
      <c r="R15" s="157">
        <f>SUM(R16:R33)</f>
        <v>0</v>
      </c>
      <c r="S15" s="157">
        <f>SUM(S16:S33)</f>
        <v>0</v>
      </c>
      <c r="T15" s="157"/>
    </row>
    <row r="16" spans="1:34" s="158" customFormat="1" ht="23.25" customHeight="1">
      <c r="A16" s="159" t="s">
        <v>113</v>
      </c>
      <c r="B16" s="160">
        <f t="shared" si="1"/>
        <v>69.400000000000006</v>
      </c>
      <c r="C16" s="161"/>
      <c r="D16" s="161">
        <f>59.4+10</f>
        <v>69.400000000000006</v>
      </c>
      <c r="E16" s="161"/>
      <c r="F16" s="161"/>
      <c r="G16" s="161"/>
      <c r="H16" s="161"/>
      <c r="I16" s="160">
        <f>C16+D16</f>
        <v>69.400000000000006</v>
      </c>
      <c r="J16" s="161"/>
      <c r="K16" s="161"/>
      <c r="L16" s="161"/>
      <c r="M16" s="161"/>
      <c r="N16" s="161"/>
      <c r="O16" s="160">
        <f t="shared" ref="O16:O22" si="2">K16+L16</f>
        <v>0</v>
      </c>
      <c r="P16" s="161"/>
      <c r="Q16" s="160"/>
      <c r="R16" s="161"/>
      <c r="S16" s="161"/>
      <c r="T16" s="161"/>
    </row>
    <row r="17" spans="1:20" s="158" customFormat="1" ht="23.25" customHeight="1">
      <c r="A17" s="159" t="s">
        <v>114</v>
      </c>
      <c r="B17" s="160">
        <f t="shared" si="1"/>
        <v>1205.5999999999999</v>
      </c>
      <c r="C17" s="161"/>
      <c r="D17" s="161"/>
      <c r="E17" s="161"/>
      <c r="F17" s="161"/>
      <c r="G17" s="161"/>
      <c r="H17" s="161"/>
      <c r="I17" s="160">
        <f>C17+D17</f>
        <v>0</v>
      </c>
      <c r="J17" s="161"/>
      <c r="K17" s="161">
        <v>455.6</v>
      </c>
      <c r="L17" s="161">
        <v>750</v>
      </c>
      <c r="M17" s="161"/>
      <c r="N17" s="161"/>
      <c r="O17" s="160">
        <f t="shared" si="2"/>
        <v>1205.5999999999999</v>
      </c>
      <c r="P17" s="161"/>
      <c r="Q17" s="160"/>
      <c r="R17" s="161"/>
      <c r="S17" s="161"/>
      <c r="T17" s="161"/>
    </row>
    <row r="18" spans="1:20" s="158" customFormat="1" ht="23.25" customHeight="1">
      <c r="A18" s="159" t="s">
        <v>115</v>
      </c>
      <c r="B18" s="160">
        <f t="shared" si="1"/>
        <v>1820.4</v>
      </c>
      <c r="C18" s="161">
        <v>295.7</v>
      </c>
      <c r="D18" s="161">
        <v>998.5</v>
      </c>
      <c r="E18" s="161"/>
      <c r="F18" s="161"/>
      <c r="G18" s="161"/>
      <c r="H18" s="161"/>
      <c r="I18" s="160">
        <f>C18+D18</f>
        <v>1294.2</v>
      </c>
      <c r="J18" s="161"/>
      <c r="K18" s="161">
        <f>106.2+420</f>
        <v>526.20000000000005</v>
      </c>
      <c r="L18" s="161"/>
      <c r="M18" s="161"/>
      <c r="N18" s="161"/>
      <c r="O18" s="160">
        <f t="shared" si="2"/>
        <v>526.20000000000005</v>
      </c>
      <c r="P18" s="161"/>
      <c r="Q18" s="160"/>
      <c r="R18" s="161"/>
      <c r="S18" s="161"/>
      <c r="T18" s="161"/>
    </row>
    <row r="19" spans="1:20" s="158" customFormat="1" ht="43.5" customHeight="1">
      <c r="A19" s="159" t="s">
        <v>116</v>
      </c>
      <c r="B19" s="160">
        <f t="shared" si="1"/>
        <v>9422.2000000000007</v>
      </c>
      <c r="C19" s="161">
        <v>2290.8000000000002</v>
      </c>
      <c r="D19" s="161">
        <v>3885.6</v>
      </c>
      <c r="E19" s="161"/>
      <c r="F19" s="161">
        <v>1700</v>
      </c>
      <c r="G19" s="161">
        <v>105</v>
      </c>
      <c r="H19" s="161">
        <v>90.8</v>
      </c>
      <c r="I19" s="160">
        <f>C19+D19+F19+G19+H19</f>
        <v>8072.2</v>
      </c>
      <c r="J19" s="161"/>
      <c r="K19" s="161">
        <v>1350</v>
      </c>
      <c r="L19" s="161"/>
      <c r="M19" s="161"/>
      <c r="N19" s="161"/>
      <c r="O19" s="160">
        <f t="shared" si="2"/>
        <v>1350</v>
      </c>
      <c r="P19" s="161"/>
      <c r="Q19" s="160"/>
      <c r="R19" s="161"/>
      <c r="S19" s="161"/>
      <c r="T19" s="161"/>
    </row>
    <row r="20" spans="1:20" s="158" customFormat="1" ht="36.75" customHeight="1">
      <c r="A20" s="159" t="s">
        <v>117</v>
      </c>
      <c r="B20" s="160">
        <f t="shared" si="1"/>
        <v>210</v>
      </c>
      <c r="C20" s="161"/>
      <c r="D20" s="161"/>
      <c r="E20" s="161"/>
      <c r="F20" s="161"/>
      <c r="G20" s="161"/>
      <c r="H20" s="161"/>
      <c r="I20" s="160">
        <f t="shared" ref="I20:I29" si="3">C20+D20</f>
        <v>0</v>
      </c>
      <c r="J20" s="161"/>
      <c r="K20" s="161">
        <v>50</v>
      </c>
      <c r="L20" s="161">
        <v>160</v>
      </c>
      <c r="M20" s="161"/>
      <c r="N20" s="161"/>
      <c r="O20" s="160">
        <f t="shared" si="2"/>
        <v>210</v>
      </c>
      <c r="P20" s="161"/>
      <c r="Q20" s="160"/>
      <c r="R20" s="161"/>
      <c r="S20" s="161"/>
      <c r="T20" s="161"/>
    </row>
    <row r="21" spans="1:20" s="158" customFormat="1" ht="23.25" customHeight="1">
      <c r="A21" s="159" t="s">
        <v>118</v>
      </c>
      <c r="B21" s="160">
        <f t="shared" si="1"/>
        <v>2505</v>
      </c>
      <c r="C21" s="161">
        <v>330</v>
      </c>
      <c r="D21" s="161"/>
      <c r="E21" s="161"/>
      <c r="F21" s="161"/>
      <c r="G21" s="161"/>
      <c r="H21" s="161"/>
      <c r="I21" s="160">
        <f t="shared" si="3"/>
        <v>330</v>
      </c>
      <c r="J21" s="161"/>
      <c r="K21" s="161">
        <f>410-35</f>
        <v>375</v>
      </c>
      <c r="L21" s="161">
        <v>1800</v>
      </c>
      <c r="M21" s="161"/>
      <c r="N21" s="161"/>
      <c r="O21" s="160">
        <f t="shared" si="2"/>
        <v>2175</v>
      </c>
      <c r="P21" s="161"/>
      <c r="Q21" s="160"/>
      <c r="R21" s="161"/>
      <c r="S21" s="161"/>
      <c r="T21" s="161"/>
    </row>
    <row r="22" spans="1:20" s="158" customFormat="1" ht="37.5" hidden="1" customHeight="1">
      <c r="A22" s="159" t="s">
        <v>119</v>
      </c>
      <c r="B22" s="160">
        <f t="shared" si="1"/>
        <v>0</v>
      </c>
      <c r="C22" s="161"/>
      <c r="D22" s="161"/>
      <c r="E22" s="161"/>
      <c r="F22" s="161"/>
      <c r="G22" s="161"/>
      <c r="H22" s="161"/>
      <c r="I22" s="160">
        <f t="shared" si="3"/>
        <v>0</v>
      </c>
      <c r="J22" s="161"/>
      <c r="K22" s="161">
        <f>30-30</f>
        <v>0</v>
      </c>
      <c r="L22" s="161"/>
      <c r="M22" s="161"/>
      <c r="N22" s="161"/>
      <c r="O22" s="160">
        <f t="shared" si="2"/>
        <v>0</v>
      </c>
      <c r="P22" s="161"/>
      <c r="Q22" s="160"/>
      <c r="R22" s="161"/>
      <c r="S22" s="161"/>
      <c r="T22" s="161"/>
    </row>
    <row r="23" spans="1:20" s="158" customFormat="1" ht="23.25" customHeight="1">
      <c r="A23" s="159" t="s">
        <v>120</v>
      </c>
      <c r="B23" s="160">
        <f t="shared" si="1"/>
        <v>614.70000000000005</v>
      </c>
      <c r="C23" s="161"/>
      <c r="D23" s="161"/>
      <c r="E23" s="161"/>
      <c r="F23" s="161"/>
      <c r="G23" s="161"/>
      <c r="H23" s="161"/>
      <c r="I23" s="160">
        <f t="shared" si="3"/>
        <v>0</v>
      </c>
      <c r="J23" s="161"/>
      <c r="K23" s="161">
        <v>369</v>
      </c>
      <c r="L23" s="161"/>
      <c r="M23" s="161"/>
      <c r="N23" s="161">
        <v>245.7</v>
      </c>
      <c r="O23" s="160">
        <f>K23+L23+N23</f>
        <v>614.70000000000005</v>
      </c>
      <c r="P23" s="161"/>
      <c r="Q23" s="160"/>
      <c r="R23" s="161"/>
      <c r="S23" s="161"/>
      <c r="T23" s="161"/>
    </row>
    <row r="24" spans="1:20" s="158" customFormat="1" ht="26.25" customHeight="1">
      <c r="A24" s="159" t="s">
        <v>121</v>
      </c>
      <c r="B24" s="160">
        <f t="shared" si="1"/>
        <v>1773.6</v>
      </c>
      <c r="C24" s="161"/>
      <c r="D24" s="161"/>
      <c r="E24" s="161"/>
      <c r="F24" s="161"/>
      <c r="G24" s="161"/>
      <c r="H24" s="161"/>
      <c r="I24" s="160">
        <f t="shared" si="3"/>
        <v>0</v>
      </c>
      <c r="J24" s="161"/>
      <c r="K24" s="161">
        <f>977.8+67</f>
        <v>1044.8</v>
      </c>
      <c r="L24" s="161">
        <f>222.2-67</f>
        <v>155.19999999999999</v>
      </c>
      <c r="M24" s="161"/>
      <c r="N24" s="161">
        <v>573.6</v>
      </c>
      <c r="O24" s="160">
        <f>K24+L24+M24+N24</f>
        <v>1773.6</v>
      </c>
      <c r="P24" s="161"/>
      <c r="Q24" s="160"/>
      <c r="R24" s="161"/>
      <c r="S24" s="161"/>
      <c r="T24" s="161"/>
    </row>
    <row r="25" spans="1:20" s="164" customFormat="1" ht="40.5" customHeight="1">
      <c r="A25" s="159" t="s">
        <v>124</v>
      </c>
      <c r="B25" s="160">
        <f t="shared" si="1"/>
        <v>891.3</v>
      </c>
      <c r="C25" s="162"/>
      <c r="D25" s="162"/>
      <c r="E25" s="162"/>
      <c r="F25" s="162"/>
      <c r="G25" s="162"/>
      <c r="H25" s="162"/>
      <c r="I25" s="160">
        <f t="shared" si="3"/>
        <v>0</v>
      </c>
      <c r="J25" s="162"/>
      <c r="K25" s="162">
        <v>248.8</v>
      </c>
      <c r="L25" s="162">
        <v>642.5</v>
      </c>
      <c r="M25" s="162"/>
      <c r="N25" s="162"/>
      <c r="O25" s="160">
        <f>K25+L25</f>
        <v>891.3</v>
      </c>
      <c r="P25" s="162"/>
      <c r="Q25" s="163"/>
      <c r="R25" s="162"/>
      <c r="S25" s="162"/>
      <c r="T25" s="161"/>
    </row>
    <row r="26" spans="1:20" s="164" customFormat="1" ht="23.25" customHeight="1">
      <c r="A26" s="159" t="s">
        <v>125</v>
      </c>
      <c r="B26" s="160">
        <f t="shared" si="1"/>
        <v>333.8</v>
      </c>
      <c r="C26" s="162"/>
      <c r="D26" s="162"/>
      <c r="E26" s="162"/>
      <c r="F26" s="162"/>
      <c r="G26" s="162"/>
      <c r="H26" s="162"/>
      <c r="I26" s="160">
        <f t="shared" si="3"/>
        <v>0</v>
      </c>
      <c r="J26" s="162"/>
      <c r="K26" s="162">
        <f>393.8-60</f>
        <v>333.8</v>
      </c>
      <c r="L26" s="162"/>
      <c r="M26" s="162"/>
      <c r="N26" s="162"/>
      <c r="O26" s="160">
        <f>K26+L26</f>
        <v>333.8</v>
      </c>
      <c r="P26" s="162"/>
      <c r="Q26" s="163"/>
      <c r="R26" s="162"/>
      <c r="S26" s="162"/>
      <c r="T26" s="161"/>
    </row>
    <row r="27" spans="1:20" s="164" customFormat="1" ht="23.25" customHeight="1">
      <c r="A27" s="159" t="s">
        <v>126</v>
      </c>
      <c r="B27" s="160">
        <f t="shared" si="1"/>
        <v>100</v>
      </c>
      <c r="C27" s="162"/>
      <c r="D27" s="162"/>
      <c r="E27" s="162"/>
      <c r="F27" s="162"/>
      <c r="G27" s="162"/>
      <c r="H27" s="162"/>
      <c r="I27" s="160">
        <f t="shared" si="3"/>
        <v>0</v>
      </c>
      <c r="J27" s="162"/>
      <c r="K27" s="162">
        <v>100</v>
      </c>
      <c r="L27" s="162"/>
      <c r="M27" s="162"/>
      <c r="N27" s="162"/>
      <c r="O27" s="160">
        <f>K27+L27</f>
        <v>100</v>
      </c>
      <c r="P27" s="162"/>
      <c r="Q27" s="163"/>
      <c r="R27" s="162"/>
      <c r="S27" s="162"/>
      <c r="T27" s="161"/>
    </row>
    <row r="28" spans="1:20" s="158" customFormat="1" ht="42" customHeight="1">
      <c r="A28" s="159" t="s">
        <v>130</v>
      </c>
      <c r="B28" s="160">
        <f t="shared" si="1"/>
        <v>798.3</v>
      </c>
      <c r="C28" s="161"/>
      <c r="D28" s="161"/>
      <c r="E28" s="161"/>
      <c r="F28" s="161"/>
      <c r="G28" s="161"/>
      <c r="H28" s="161"/>
      <c r="I28" s="160">
        <f t="shared" si="3"/>
        <v>0</v>
      </c>
      <c r="J28" s="161"/>
      <c r="K28" s="161">
        <f>20+25</f>
        <v>45</v>
      </c>
      <c r="L28" s="161">
        <f>363.3+350</f>
        <v>713.3</v>
      </c>
      <c r="M28" s="161">
        <v>40</v>
      </c>
      <c r="N28" s="161"/>
      <c r="O28" s="160">
        <f>K28+L28+M28</f>
        <v>798.3</v>
      </c>
      <c r="P28" s="161"/>
      <c r="Q28" s="160"/>
      <c r="R28" s="161"/>
      <c r="S28" s="161"/>
      <c r="T28" s="161"/>
    </row>
    <row r="29" spans="1:20" s="158" customFormat="1" ht="38.25" customHeight="1">
      <c r="A29" s="159" t="s">
        <v>156</v>
      </c>
      <c r="B29" s="160">
        <f t="shared" si="1"/>
        <v>160</v>
      </c>
      <c r="C29" s="165">
        <v>10</v>
      </c>
      <c r="D29" s="162">
        <v>150</v>
      </c>
      <c r="E29" s="161"/>
      <c r="F29" s="161"/>
      <c r="G29" s="161"/>
      <c r="H29" s="161"/>
      <c r="I29" s="160">
        <f t="shared" si="3"/>
        <v>160</v>
      </c>
      <c r="J29" s="161"/>
      <c r="K29" s="161"/>
      <c r="L29" s="161"/>
      <c r="M29" s="161"/>
      <c r="N29" s="161"/>
      <c r="O29" s="160">
        <f t="shared" ref="O29:O35" si="4">K29+L29</f>
        <v>0</v>
      </c>
      <c r="P29" s="161"/>
      <c r="Q29" s="160"/>
      <c r="R29" s="161"/>
      <c r="S29" s="161"/>
      <c r="T29" s="161"/>
    </row>
    <row r="30" spans="1:20" s="158" customFormat="1" ht="26.25" customHeight="1">
      <c r="A30" s="159" t="s">
        <v>157</v>
      </c>
      <c r="B30" s="160">
        <f t="shared" si="1"/>
        <v>156</v>
      </c>
      <c r="C30" s="161">
        <f>100-98</f>
        <v>2</v>
      </c>
      <c r="D30" s="161"/>
      <c r="E30" s="161">
        <v>4</v>
      </c>
      <c r="F30" s="161"/>
      <c r="G30" s="161">
        <v>150</v>
      </c>
      <c r="H30" s="161"/>
      <c r="I30" s="160">
        <f>C30+D30+G30+E30</f>
        <v>156</v>
      </c>
      <c r="J30" s="161"/>
      <c r="K30" s="161"/>
      <c r="L30" s="161"/>
      <c r="M30" s="161"/>
      <c r="N30" s="161"/>
      <c r="O30" s="160">
        <f t="shared" si="4"/>
        <v>0</v>
      </c>
      <c r="P30" s="161"/>
      <c r="Q30" s="160"/>
      <c r="R30" s="161"/>
      <c r="S30" s="161"/>
      <c r="T30" s="161"/>
    </row>
    <row r="31" spans="1:20" s="158" customFormat="1" ht="23.25" customHeight="1">
      <c r="A31" s="159" t="s">
        <v>135</v>
      </c>
      <c r="B31" s="160">
        <f t="shared" si="1"/>
        <v>762</v>
      </c>
      <c r="C31" s="161">
        <v>762</v>
      </c>
      <c r="D31" s="161"/>
      <c r="E31" s="161"/>
      <c r="F31" s="161"/>
      <c r="G31" s="161"/>
      <c r="H31" s="161"/>
      <c r="I31" s="160">
        <f t="shared" ref="I31:I38" si="5">C31+D31</f>
        <v>762</v>
      </c>
      <c r="J31" s="161"/>
      <c r="K31" s="161"/>
      <c r="L31" s="161"/>
      <c r="M31" s="161"/>
      <c r="N31" s="161"/>
      <c r="O31" s="160">
        <f t="shared" si="4"/>
        <v>0</v>
      </c>
      <c r="P31" s="161"/>
      <c r="Q31" s="160"/>
      <c r="R31" s="161"/>
      <c r="S31" s="161"/>
      <c r="T31" s="161"/>
    </row>
    <row r="32" spans="1:20" s="158" customFormat="1" ht="39" customHeight="1">
      <c r="A32" s="159" t="s">
        <v>158</v>
      </c>
      <c r="B32" s="160">
        <f t="shared" si="1"/>
        <v>4040.6</v>
      </c>
      <c r="C32" s="161">
        <v>120.6</v>
      </c>
      <c r="D32" s="161">
        <f>2470+950+500</f>
        <v>3920</v>
      </c>
      <c r="E32" s="161"/>
      <c r="F32" s="161"/>
      <c r="G32" s="161"/>
      <c r="H32" s="161"/>
      <c r="I32" s="160">
        <f t="shared" si="5"/>
        <v>4040.6</v>
      </c>
      <c r="J32" s="161"/>
      <c r="K32" s="161"/>
      <c r="L32" s="161"/>
      <c r="M32" s="161"/>
      <c r="N32" s="161"/>
      <c r="O32" s="160">
        <f t="shared" si="4"/>
        <v>0</v>
      </c>
      <c r="P32" s="161"/>
      <c r="Q32" s="160"/>
      <c r="R32" s="161"/>
      <c r="S32" s="161"/>
      <c r="T32" s="160"/>
    </row>
    <row r="33" spans="1:20" s="158" customFormat="1" ht="36.75" customHeight="1">
      <c r="A33" s="159" t="s">
        <v>159</v>
      </c>
      <c r="B33" s="160">
        <f t="shared" si="1"/>
        <v>500</v>
      </c>
      <c r="C33" s="161">
        <v>465.6</v>
      </c>
      <c r="D33" s="161">
        <v>34.4</v>
      </c>
      <c r="E33" s="161"/>
      <c r="F33" s="161"/>
      <c r="G33" s="161"/>
      <c r="H33" s="161"/>
      <c r="I33" s="160">
        <f t="shared" si="5"/>
        <v>500</v>
      </c>
      <c r="J33" s="161"/>
      <c r="K33" s="161"/>
      <c r="L33" s="161"/>
      <c r="M33" s="161"/>
      <c r="N33" s="161"/>
      <c r="O33" s="160">
        <f t="shared" si="4"/>
        <v>0</v>
      </c>
      <c r="P33" s="161"/>
      <c r="Q33" s="160"/>
      <c r="R33" s="161"/>
      <c r="S33" s="161"/>
      <c r="T33" s="161"/>
    </row>
    <row r="34" spans="1:20" s="158" customFormat="1" ht="21" customHeight="1">
      <c r="A34" s="166" t="s">
        <v>160</v>
      </c>
      <c r="B34" s="160">
        <f>406+144</f>
        <v>550</v>
      </c>
      <c r="C34" s="161"/>
      <c r="D34" s="161"/>
      <c r="E34" s="161"/>
      <c r="F34" s="161"/>
      <c r="G34" s="161"/>
      <c r="H34" s="161"/>
      <c r="I34" s="160">
        <f t="shared" si="5"/>
        <v>0</v>
      </c>
      <c r="J34" s="161"/>
      <c r="K34" s="161"/>
      <c r="L34" s="161"/>
      <c r="M34" s="161"/>
      <c r="N34" s="161"/>
      <c r="O34" s="160">
        <f t="shared" si="4"/>
        <v>0</v>
      </c>
      <c r="P34" s="161"/>
      <c r="Q34" s="160"/>
      <c r="R34" s="161"/>
      <c r="S34" s="161">
        <f>S35</f>
        <v>550</v>
      </c>
      <c r="T34" s="161">
        <f>T35</f>
        <v>550</v>
      </c>
    </row>
    <row r="35" spans="1:20" s="158" customFormat="1" ht="21" customHeight="1">
      <c r="A35" s="167" t="s">
        <v>161</v>
      </c>
      <c r="B35" s="160">
        <f>I35+O35+T35</f>
        <v>550</v>
      </c>
      <c r="C35" s="161"/>
      <c r="D35" s="161"/>
      <c r="E35" s="161"/>
      <c r="F35" s="161"/>
      <c r="G35" s="161"/>
      <c r="H35" s="161"/>
      <c r="I35" s="160">
        <f t="shared" si="5"/>
        <v>0</v>
      </c>
      <c r="J35" s="161"/>
      <c r="K35" s="161"/>
      <c r="L35" s="161"/>
      <c r="M35" s="161"/>
      <c r="N35" s="161"/>
      <c r="O35" s="160">
        <f t="shared" si="4"/>
        <v>0</v>
      </c>
      <c r="P35" s="161"/>
      <c r="Q35" s="160"/>
      <c r="R35" s="161"/>
      <c r="S35" s="161">
        <f>406+144</f>
        <v>550</v>
      </c>
      <c r="T35" s="161">
        <f>S35</f>
        <v>550</v>
      </c>
    </row>
    <row r="36" spans="1:20" ht="21.6" hidden="1" thickBot="1">
      <c r="A36" s="168" t="s">
        <v>162</v>
      </c>
      <c r="B36" s="169">
        <f>I36+O36+T36</f>
        <v>0</v>
      </c>
      <c r="C36" s="170"/>
      <c r="D36" s="170"/>
      <c r="E36" s="170"/>
      <c r="F36" s="170"/>
      <c r="G36" s="170"/>
      <c r="H36" s="170"/>
      <c r="I36" s="171">
        <f t="shared" si="5"/>
        <v>0</v>
      </c>
      <c r="J36" s="170"/>
      <c r="K36" s="170"/>
      <c r="L36" s="170"/>
      <c r="M36" s="170"/>
      <c r="N36" s="170"/>
      <c r="O36" s="170"/>
      <c r="P36" s="170"/>
      <c r="Q36" s="172" t="e">
        <f>#REF!+#REF!</f>
        <v>#REF!</v>
      </c>
      <c r="R36" s="170"/>
      <c r="S36" s="170"/>
      <c r="T36" s="170"/>
    </row>
    <row r="37" spans="1:20" ht="21.6" hidden="1" thickBot="1">
      <c r="A37" s="173" t="s">
        <v>163</v>
      </c>
      <c r="B37" s="174">
        <f>I37+O37+T37</f>
        <v>0</v>
      </c>
      <c r="C37" s="175"/>
      <c r="D37" s="175"/>
      <c r="E37" s="175"/>
      <c r="F37" s="175"/>
      <c r="G37" s="175"/>
      <c r="H37" s="175"/>
      <c r="I37" s="176">
        <f t="shared" si="5"/>
        <v>0</v>
      </c>
      <c r="J37" s="175"/>
      <c r="K37" s="175"/>
      <c r="L37" s="175"/>
      <c r="M37" s="175"/>
      <c r="N37" s="175"/>
      <c r="O37" s="175"/>
      <c r="P37" s="175"/>
      <c r="Q37" s="177" t="e">
        <f>#REF!+#REF!</f>
        <v>#REF!</v>
      </c>
      <c r="R37" s="175"/>
      <c r="S37" s="175"/>
      <c r="T37" s="175"/>
    </row>
    <row r="38" spans="1:20" s="179" customFormat="1" ht="18.75" hidden="1" customHeight="1">
      <c r="A38" s="178" t="s">
        <v>137</v>
      </c>
      <c r="B38" s="174">
        <f>I38+O38+T38</f>
        <v>0</v>
      </c>
      <c r="C38" s="175"/>
      <c r="D38" s="175"/>
      <c r="E38" s="175"/>
      <c r="F38" s="175"/>
      <c r="G38" s="175"/>
      <c r="H38" s="175"/>
      <c r="I38" s="176">
        <f t="shared" si="5"/>
        <v>0</v>
      </c>
      <c r="J38" s="175"/>
      <c r="K38" s="175"/>
      <c r="L38" s="175"/>
      <c r="M38" s="175"/>
      <c r="N38" s="175"/>
      <c r="O38" s="175"/>
      <c r="P38" s="175"/>
      <c r="Q38" s="177" t="e">
        <f>#REF!+#REF!</f>
        <v>#REF!</v>
      </c>
      <c r="R38" s="175"/>
      <c r="S38" s="175"/>
      <c r="T38" s="175"/>
    </row>
    <row r="39" spans="1:20" s="179" customFormat="1" ht="18.75" customHeight="1">
      <c r="B39" s="180"/>
    </row>
    <row r="40" spans="1:20" s="179" customFormat="1" ht="13.5" customHeight="1">
      <c r="A40" s="179" t="s">
        <v>137</v>
      </c>
      <c r="B40" s="181"/>
    </row>
    <row r="41" spans="1:20" ht="21.75" customHeight="1">
      <c r="A41" s="182"/>
      <c r="B41" s="182"/>
      <c r="K41" s="111"/>
    </row>
    <row r="42" spans="1:20" ht="21.75" customHeight="1">
      <c r="K42" s="111"/>
    </row>
    <row r="43" spans="1:20" ht="21.75" customHeight="1">
      <c r="K43" s="111"/>
    </row>
    <row r="44" spans="1:20" ht="21.75" customHeight="1">
      <c r="K44" s="111"/>
    </row>
    <row r="45" spans="1:20" ht="21.75" customHeight="1">
      <c r="K45" s="111"/>
    </row>
    <row r="46" spans="1:20" ht="21.75" customHeight="1">
      <c r="K46" s="111"/>
    </row>
    <row r="47" spans="1:20" ht="21.75" customHeight="1">
      <c r="K47" s="111"/>
    </row>
    <row r="48" spans="1:20" ht="21.75" customHeight="1">
      <c r="K48" s="111"/>
    </row>
  </sheetData>
  <mergeCells count="8">
    <mergeCell ref="A3:T3"/>
    <mergeCell ref="C6:I6"/>
    <mergeCell ref="J6:O6"/>
    <mergeCell ref="P6:Q6"/>
    <mergeCell ref="C5:O5"/>
    <mergeCell ref="R5:T6"/>
    <mergeCell ref="A5:A9"/>
    <mergeCell ref="B5:B10"/>
  </mergeCells>
  <pageMargins left="0" right="0" top="0" bottom="0" header="0.31496062992125984" footer="0.31496062992125984"/>
  <pageSetup paperSize="9" scale="5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H62"/>
  <sheetViews>
    <sheetView showZeros="0" topLeftCell="A5" zoomScale="75" zoomScaleNormal="75" workbookViewId="0">
      <selection activeCell="C15" sqref="C15:E15"/>
    </sheetView>
  </sheetViews>
  <sheetFormatPr defaultColWidth="9.109375" defaultRowHeight="21.75" customHeight="1"/>
  <cols>
    <col min="1" max="1" width="47" style="111" customWidth="1"/>
    <col min="2" max="2" width="14" style="112" customWidth="1"/>
    <col min="3" max="3" width="13" style="111" customWidth="1"/>
    <col min="4" max="4" width="12.44140625" style="111" customWidth="1"/>
    <col min="5" max="6" width="12.109375" style="111" customWidth="1"/>
    <col min="7" max="7" width="11.88671875" style="111" customWidth="1"/>
    <col min="8" max="8" width="12.88671875" style="111" customWidth="1"/>
    <col min="9" max="9" width="9.5546875" style="111" hidden="1" customWidth="1"/>
    <col min="10" max="10" width="11.88671875" style="112" customWidth="1"/>
    <col min="11" max="14" width="11.88671875" style="111" customWidth="1"/>
    <col min="15" max="15" width="13.33203125" style="111" customWidth="1"/>
    <col min="16" max="16" width="9.5546875" style="111" hidden="1" customWidth="1"/>
    <col min="17" max="17" width="10.109375" style="111" hidden="1" customWidth="1"/>
    <col min="18" max="18" width="14.33203125" style="111" hidden="1" customWidth="1"/>
    <col min="19" max="19" width="11.88671875" style="111" customWidth="1"/>
    <col min="20" max="20" width="9.5546875" style="111" customWidth="1"/>
    <col min="21" max="16384" width="9.109375" style="111"/>
  </cols>
  <sheetData>
    <row r="1" spans="1:34" ht="53.25" customHeight="1">
      <c r="N1" s="435" t="s">
        <v>294</v>
      </c>
      <c r="O1" s="435"/>
      <c r="P1" s="435"/>
      <c r="Q1" s="435"/>
      <c r="R1" s="435"/>
      <c r="S1" s="435"/>
      <c r="T1" s="435"/>
    </row>
    <row r="2" spans="1:34" ht="1.5" hidden="1" customHeight="1">
      <c r="H2" s="315"/>
      <c r="R2" s="113"/>
    </row>
    <row r="3" spans="1:34" ht="30" customHeight="1" thickBot="1">
      <c r="A3" s="429" t="s">
        <v>295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</row>
    <row r="4" spans="1:34" ht="22.5" hidden="1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5" t="s">
        <v>36</v>
      </c>
      <c r="T4" s="116" t="s">
        <v>36</v>
      </c>
    </row>
    <row r="5" spans="1:34" ht="22.5" customHeight="1">
      <c r="A5" s="436" t="s">
        <v>95</v>
      </c>
      <c r="B5" s="438" t="s">
        <v>139</v>
      </c>
      <c r="C5" s="439" t="s">
        <v>140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316"/>
      <c r="Q5" s="317"/>
      <c r="R5" s="440" t="s">
        <v>141</v>
      </c>
      <c r="S5" s="440"/>
      <c r="T5" s="441"/>
    </row>
    <row r="6" spans="1:34" ht="24" customHeight="1">
      <c r="A6" s="437"/>
      <c r="B6" s="434"/>
      <c r="C6" s="430" t="s">
        <v>142</v>
      </c>
      <c r="D6" s="430"/>
      <c r="E6" s="430"/>
      <c r="F6" s="430"/>
      <c r="G6" s="430"/>
      <c r="H6" s="430"/>
      <c r="I6" s="430" t="s">
        <v>143</v>
      </c>
      <c r="J6" s="430"/>
      <c r="K6" s="430"/>
      <c r="L6" s="430"/>
      <c r="M6" s="430"/>
      <c r="N6" s="430"/>
      <c r="O6" s="430"/>
      <c r="P6" s="430"/>
      <c r="Q6" s="431"/>
      <c r="R6" s="430"/>
      <c r="S6" s="430"/>
      <c r="T6" s="442"/>
    </row>
    <row r="7" spans="1:34" ht="15.75" hidden="1" customHeight="1">
      <c r="A7" s="437"/>
      <c r="B7" s="434"/>
      <c r="C7" s="117" t="s">
        <v>144</v>
      </c>
      <c r="D7" s="117" t="s">
        <v>145</v>
      </c>
      <c r="E7" s="117"/>
      <c r="F7" s="117"/>
      <c r="G7" s="117"/>
      <c r="H7" s="117" t="s">
        <v>146</v>
      </c>
      <c r="I7" s="117" t="s">
        <v>144</v>
      </c>
      <c r="J7" s="117" t="s">
        <v>145</v>
      </c>
      <c r="K7" s="117" t="s">
        <v>147</v>
      </c>
      <c r="L7" s="117"/>
      <c r="M7" s="117"/>
      <c r="N7" s="117"/>
      <c r="O7" s="118" t="s">
        <v>96</v>
      </c>
      <c r="P7" s="119" t="s">
        <v>146</v>
      </c>
      <c r="Q7" s="120" t="s">
        <v>96</v>
      </c>
      <c r="R7" s="117" t="s">
        <v>144</v>
      </c>
      <c r="S7" s="117" t="s">
        <v>145</v>
      </c>
      <c r="T7" s="318" t="s">
        <v>148</v>
      </c>
    </row>
    <row r="8" spans="1:34" ht="15.75" hidden="1" customHeight="1">
      <c r="A8" s="437"/>
      <c r="B8" s="434"/>
      <c r="C8" s="121">
        <v>3</v>
      </c>
      <c r="D8" s="121">
        <v>4</v>
      </c>
      <c r="E8" s="121"/>
      <c r="F8" s="121"/>
      <c r="G8" s="121"/>
      <c r="H8" s="121">
        <v>6</v>
      </c>
      <c r="I8" s="121">
        <v>8</v>
      </c>
      <c r="J8" s="121">
        <v>9</v>
      </c>
      <c r="K8" s="121">
        <v>10</v>
      </c>
      <c r="L8" s="121"/>
      <c r="M8" s="121"/>
      <c r="N8" s="121"/>
      <c r="O8" s="122">
        <v>11</v>
      </c>
      <c r="P8" s="123">
        <v>6</v>
      </c>
      <c r="Q8" s="120">
        <v>7</v>
      </c>
      <c r="R8" s="121">
        <v>17</v>
      </c>
      <c r="S8" s="121">
        <v>18</v>
      </c>
      <c r="T8" s="319">
        <v>19</v>
      </c>
    </row>
    <row r="9" spans="1:34" ht="90" customHeight="1">
      <c r="A9" s="437"/>
      <c r="B9" s="434"/>
      <c r="C9" s="320" t="s">
        <v>296</v>
      </c>
      <c r="D9" s="320" t="s">
        <v>297</v>
      </c>
      <c r="E9" s="321" t="s">
        <v>298</v>
      </c>
      <c r="F9" s="321" t="s">
        <v>299</v>
      </c>
      <c r="G9" s="321" t="s">
        <v>300</v>
      </c>
      <c r="H9" s="126" t="s">
        <v>96</v>
      </c>
      <c r="I9" s="127"/>
      <c r="J9" s="322" t="s">
        <v>301</v>
      </c>
      <c r="K9" s="322" t="s">
        <v>302</v>
      </c>
      <c r="L9" s="323" t="s">
        <v>303</v>
      </c>
      <c r="M9" s="324" t="s">
        <v>304</v>
      </c>
      <c r="N9" s="324" t="s">
        <v>305</v>
      </c>
      <c r="O9" s="126" t="s">
        <v>96</v>
      </c>
      <c r="P9" s="127"/>
      <c r="Q9" s="127"/>
      <c r="R9" s="325" t="s">
        <v>149</v>
      </c>
      <c r="S9" s="322" t="s">
        <v>306</v>
      </c>
      <c r="T9" s="326" t="s">
        <v>96</v>
      </c>
    </row>
    <row r="10" spans="1:34" ht="17.25" hidden="1" customHeight="1">
      <c r="A10" s="327"/>
      <c r="B10" s="434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9">
        <f>I10+J10+K10</f>
        <v>0</v>
      </c>
      <c r="P10" s="330"/>
      <c r="Q10" s="331"/>
      <c r="R10" s="328"/>
      <c r="S10" s="328"/>
      <c r="T10" s="332"/>
    </row>
    <row r="11" spans="1:34" ht="17.25" customHeight="1" thickBot="1">
      <c r="A11" s="333">
        <v>1</v>
      </c>
      <c r="B11" s="334">
        <v>2</v>
      </c>
      <c r="C11" s="335">
        <v>3</v>
      </c>
      <c r="D11" s="335">
        <v>4</v>
      </c>
      <c r="E11" s="335">
        <v>5</v>
      </c>
      <c r="F11" s="335">
        <v>6</v>
      </c>
      <c r="G11" s="335">
        <v>7</v>
      </c>
      <c r="H11" s="335">
        <v>8</v>
      </c>
      <c r="I11" s="335">
        <v>9</v>
      </c>
      <c r="J11" s="335">
        <v>9</v>
      </c>
      <c r="K11" s="335">
        <v>10</v>
      </c>
      <c r="L11" s="335">
        <v>11</v>
      </c>
      <c r="M11" s="335">
        <v>12</v>
      </c>
      <c r="N11" s="335">
        <v>13</v>
      </c>
      <c r="O11" s="335">
        <v>14</v>
      </c>
      <c r="P11" s="335">
        <v>16</v>
      </c>
      <c r="Q11" s="335">
        <v>17</v>
      </c>
      <c r="R11" s="335">
        <v>18</v>
      </c>
      <c r="S11" s="335">
        <v>15</v>
      </c>
      <c r="T11" s="336">
        <v>16</v>
      </c>
    </row>
    <row r="12" spans="1:34" ht="29.25" hidden="1" customHeight="1">
      <c r="A12" s="337"/>
      <c r="B12" s="338">
        <f>73957.5/63540.9</f>
        <v>1.1639353550233</v>
      </c>
      <c r="C12" s="339"/>
      <c r="D12" s="339"/>
      <c r="E12" s="339"/>
      <c r="F12" s="339"/>
      <c r="G12" s="339"/>
      <c r="H12" s="339"/>
      <c r="I12" s="340"/>
      <c r="J12" s="339"/>
      <c r="K12" s="339"/>
      <c r="L12" s="339"/>
      <c r="M12" s="339"/>
      <c r="N12" s="339"/>
      <c r="O12" s="341"/>
      <c r="P12" s="342"/>
      <c r="Q12" s="343"/>
      <c r="R12" s="339"/>
      <c r="S12" s="344"/>
      <c r="T12" s="345"/>
    </row>
    <row r="13" spans="1:34" s="148" customFormat="1" ht="24.75" customHeight="1" thickBot="1">
      <c r="A13" s="142" t="s">
        <v>154</v>
      </c>
      <c r="B13" s="143">
        <f>B15+B47</f>
        <v>25912.899999999998</v>
      </c>
      <c r="C13" s="143">
        <f>C15</f>
        <v>1693.6000000000001</v>
      </c>
      <c r="D13" s="143">
        <f t="shared" ref="D13:O13" si="0">D15</f>
        <v>8072.2</v>
      </c>
      <c r="E13" s="143">
        <f t="shared" si="0"/>
        <v>918</v>
      </c>
      <c r="F13" s="143">
        <f t="shared" si="0"/>
        <v>1220</v>
      </c>
      <c r="G13" s="143">
        <f t="shared" si="0"/>
        <v>3480.6</v>
      </c>
      <c r="H13" s="143">
        <f t="shared" si="0"/>
        <v>15384.4</v>
      </c>
      <c r="I13" s="143">
        <f t="shared" si="0"/>
        <v>0</v>
      </c>
      <c r="J13" s="143">
        <f t="shared" si="0"/>
        <v>7520.2000000000007</v>
      </c>
      <c r="K13" s="143">
        <f t="shared" si="0"/>
        <v>1350</v>
      </c>
      <c r="L13" s="143">
        <f t="shared" si="0"/>
        <v>100</v>
      </c>
      <c r="M13" s="143">
        <f t="shared" si="0"/>
        <v>798.3</v>
      </c>
      <c r="N13" s="143">
        <f t="shared" si="0"/>
        <v>210</v>
      </c>
      <c r="O13" s="143">
        <f t="shared" si="0"/>
        <v>9978.4999999999982</v>
      </c>
      <c r="P13" s="143">
        <f>P15+P47</f>
        <v>0</v>
      </c>
      <c r="Q13" s="144">
        <f>Q15+Q47</f>
        <v>0</v>
      </c>
      <c r="R13" s="145">
        <f>R15+R47</f>
        <v>0</v>
      </c>
      <c r="S13" s="346">
        <f>S47</f>
        <v>550</v>
      </c>
      <c r="T13" s="347">
        <f>T47</f>
        <v>550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spans="1:34" ht="17.25" hidden="1" customHeight="1">
      <c r="A14" s="348" t="s">
        <v>112</v>
      </c>
      <c r="B14" s="143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52"/>
      <c r="Q14" s="153"/>
      <c r="R14" s="150"/>
      <c r="S14" s="150"/>
      <c r="T14" s="349">
        <f>R14+S14</f>
        <v>0</v>
      </c>
    </row>
    <row r="15" spans="1:34" s="158" customFormat="1" ht="26.25" customHeight="1">
      <c r="A15" s="350" t="s">
        <v>155</v>
      </c>
      <c r="B15" s="155">
        <f>H15+O15+T15</f>
        <v>25362.899999999998</v>
      </c>
      <c r="C15" s="156">
        <f>C17+C18+C19+C21+C23+C24+C26+C28+C29+C30+C32+C33+C34+C35+C36+C37+C38+C40+C42+C44+C46+C47+C49</f>
        <v>1693.6000000000001</v>
      </c>
      <c r="D15" s="156">
        <f t="shared" ref="D15:R15" si="1">D17+D18+D19+D21+D23+D24+D26+D28+D29+D30+D32+D33+D34+D35+D36+D37+D38+D40+D42+D44+D46+D47+D49</f>
        <v>8072.2</v>
      </c>
      <c r="E15" s="156">
        <f t="shared" si="1"/>
        <v>918</v>
      </c>
      <c r="F15" s="156">
        <f t="shared" si="1"/>
        <v>1220</v>
      </c>
      <c r="G15" s="156">
        <f t="shared" si="1"/>
        <v>3480.6</v>
      </c>
      <c r="H15" s="156">
        <f t="shared" si="1"/>
        <v>15384.4</v>
      </c>
      <c r="I15" s="156">
        <f t="shared" si="1"/>
        <v>0</v>
      </c>
      <c r="J15" s="156">
        <f t="shared" si="1"/>
        <v>7520.2000000000007</v>
      </c>
      <c r="K15" s="156">
        <f t="shared" si="1"/>
        <v>1350</v>
      </c>
      <c r="L15" s="156">
        <f t="shared" si="1"/>
        <v>100</v>
      </c>
      <c r="M15" s="156">
        <f t="shared" si="1"/>
        <v>798.3</v>
      </c>
      <c r="N15" s="156">
        <f t="shared" si="1"/>
        <v>210</v>
      </c>
      <c r="O15" s="156">
        <f t="shared" si="1"/>
        <v>9978.4999999999982</v>
      </c>
      <c r="P15" s="156">
        <f t="shared" si="1"/>
        <v>0</v>
      </c>
      <c r="Q15" s="156">
        <f t="shared" si="1"/>
        <v>0</v>
      </c>
      <c r="R15" s="156">
        <f t="shared" si="1"/>
        <v>0</v>
      </c>
      <c r="S15" s="156"/>
      <c r="T15" s="351"/>
    </row>
    <row r="16" spans="1:34" s="158" customFormat="1" ht="18" hidden="1" customHeight="1">
      <c r="A16" s="352" t="s">
        <v>296</v>
      </c>
      <c r="B16" s="176"/>
      <c r="C16" s="176"/>
      <c r="D16" s="176"/>
      <c r="E16" s="176"/>
      <c r="F16" s="176"/>
      <c r="G16" s="176"/>
      <c r="H16" s="176"/>
      <c r="I16" s="160"/>
      <c r="J16" s="160"/>
      <c r="K16" s="160"/>
      <c r="L16" s="160"/>
      <c r="M16" s="160"/>
      <c r="N16" s="160"/>
      <c r="O16" s="160"/>
      <c r="P16" s="161"/>
      <c r="Q16" s="161"/>
      <c r="R16" s="161"/>
      <c r="S16" s="161"/>
      <c r="T16" s="353"/>
    </row>
    <row r="17" spans="1:20" s="158" customFormat="1" ht="23.25" customHeight="1">
      <c r="A17" s="354" t="s">
        <v>113</v>
      </c>
      <c r="B17" s="160">
        <f>H17+O17+T17</f>
        <v>69.400000000000006</v>
      </c>
      <c r="C17" s="161">
        <f>59.4+10</f>
        <v>69.400000000000006</v>
      </c>
      <c r="D17" s="161"/>
      <c r="E17" s="161"/>
      <c r="F17" s="161"/>
      <c r="G17" s="161"/>
      <c r="H17" s="160">
        <f>C17+D17+E17+F17+G17</f>
        <v>69.400000000000006</v>
      </c>
      <c r="I17" s="161"/>
      <c r="J17" s="161"/>
      <c r="K17" s="161"/>
      <c r="L17" s="161"/>
      <c r="M17" s="161"/>
      <c r="N17" s="161"/>
      <c r="O17" s="160">
        <f>J17+K17+L17+M17+N17</f>
        <v>0</v>
      </c>
      <c r="P17" s="161"/>
      <c r="Q17" s="160"/>
      <c r="R17" s="161"/>
      <c r="S17" s="161"/>
      <c r="T17" s="353"/>
    </row>
    <row r="18" spans="1:20" s="158" customFormat="1" ht="23.25" customHeight="1">
      <c r="A18" s="354" t="s">
        <v>114</v>
      </c>
      <c r="B18" s="160">
        <f t="shared" ref="B18:B49" si="2">H18+O18+T18</f>
        <v>1205.5999999999999</v>
      </c>
      <c r="C18" s="161"/>
      <c r="D18" s="161"/>
      <c r="E18" s="161"/>
      <c r="F18" s="161"/>
      <c r="G18" s="161"/>
      <c r="H18" s="160">
        <f t="shared" ref="H18:H48" si="3">C18+D18+E18+F18+G18</f>
        <v>0</v>
      </c>
      <c r="I18" s="161"/>
      <c r="J18" s="161">
        <v>1205.5999999999999</v>
      </c>
      <c r="K18" s="161"/>
      <c r="L18" s="161"/>
      <c r="M18" s="161"/>
      <c r="N18" s="161"/>
      <c r="O18" s="160">
        <f t="shared" ref="O18:O49" si="4">J18+K18+L18+M18+N18</f>
        <v>1205.5999999999999</v>
      </c>
      <c r="P18" s="161"/>
      <c r="Q18" s="160"/>
      <c r="R18" s="161"/>
      <c r="S18" s="161"/>
      <c r="T18" s="353"/>
    </row>
    <row r="19" spans="1:20" s="158" customFormat="1" ht="23.25" customHeight="1">
      <c r="A19" s="354" t="s">
        <v>115</v>
      </c>
      <c r="B19" s="160">
        <f t="shared" si="2"/>
        <v>1820.4</v>
      </c>
      <c r="C19" s="161">
        <v>1294.2</v>
      </c>
      <c r="D19" s="161"/>
      <c r="E19" s="161"/>
      <c r="F19" s="161"/>
      <c r="G19" s="161"/>
      <c r="H19" s="160">
        <f t="shared" si="3"/>
        <v>1294.2</v>
      </c>
      <c r="I19" s="161"/>
      <c r="J19" s="161">
        <f>106.2+420</f>
        <v>526.20000000000005</v>
      </c>
      <c r="K19" s="161"/>
      <c r="L19" s="161"/>
      <c r="M19" s="161"/>
      <c r="N19" s="161"/>
      <c r="O19" s="160">
        <f t="shared" si="4"/>
        <v>526.20000000000005</v>
      </c>
      <c r="P19" s="161"/>
      <c r="Q19" s="160"/>
      <c r="R19" s="161"/>
      <c r="S19" s="161"/>
      <c r="T19" s="353"/>
    </row>
    <row r="20" spans="1:20" s="158" customFormat="1" ht="18" hidden="1" customHeight="1">
      <c r="A20" s="352" t="s">
        <v>297</v>
      </c>
      <c r="B20" s="160">
        <f t="shared" si="2"/>
        <v>0</v>
      </c>
      <c r="C20" s="176"/>
      <c r="D20" s="176"/>
      <c r="E20" s="176"/>
      <c r="F20" s="176"/>
      <c r="G20" s="176"/>
      <c r="H20" s="160">
        <f t="shared" si="3"/>
        <v>0</v>
      </c>
      <c r="I20" s="161"/>
      <c r="J20" s="161"/>
      <c r="K20" s="161"/>
      <c r="L20" s="161"/>
      <c r="M20" s="161"/>
      <c r="N20" s="161"/>
      <c r="O20" s="160">
        <f t="shared" si="4"/>
        <v>0</v>
      </c>
      <c r="P20" s="161"/>
      <c r="Q20" s="160"/>
      <c r="R20" s="161"/>
      <c r="S20" s="161"/>
      <c r="T20" s="353"/>
    </row>
    <row r="21" spans="1:20" s="158" customFormat="1" ht="43.5" customHeight="1">
      <c r="A21" s="354" t="s">
        <v>116</v>
      </c>
      <c r="B21" s="160">
        <f t="shared" si="2"/>
        <v>9422.2000000000007</v>
      </c>
      <c r="C21" s="161"/>
      <c r="D21" s="161">
        <f>7981.4+90.8</f>
        <v>8072.2</v>
      </c>
      <c r="E21" s="161"/>
      <c r="F21" s="161"/>
      <c r="G21" s="161"/>
      <c r="H21" s="160">
        <f t="shared" si="3"/>
        <v>8072.2</v>
      </c>
      <c r="I21" s="161"/>
      <c r="J21" s="161"/>
      <c r="K21" s="161">
        <v>1350</v>
      </c>
      <c r="L21" s="161"/>
      <c r="M21" s="161"/>
      <c r="N21" s="161"/>
      <c r="O21" s="160">
        <f t="shared" si="4"/>
        <v>1350</v>
      </c>
      <c r="P21" s="161"/>
      <c r="Q21" s="160"/>
      <c r="R21" s="161"/>
      <c r="S21" s="161"/>
      <c r="T21" s="353"/>
    </row>
    <row r="22" spans="1:20" s="158" customFormat="1" ht="18" hidden="1" customHeight="1">
      <c r="A22" s="352" t="s">
        <v>298</v>
      </c>
      <c r="B22" s="160">
        <f t="shared" si="2"/>
        <v>0</v>
      </c>
      <c r="C22" s="176"/>
      <c r="D22" s="176"/>
      <c r="E22" s="176"/>
      <c r="F22" s="176"/>
      <c r="G22" s="176"/>
      <c r="H22" s="160">
        <f t="shared" si="3"/>
        <v>0</v>
      </c>
      <c r="I22" s="161"/>
      <c r="J22" s="161"/>
      <c r="K22" s="161"/>
      <c r="L22" s="161"/>
      <c r="M22" s="161"/>
      <c r="N22" s="161"/>
      <c r="O22" s="160">
        <f t="shared" si="4"/>
        <v>0</v>
      </c>
      <c r="P22" s="161"/>
      <c r="Q22" s="160"/>
      <c r="R22" s="161"/>
      <c r="S22" s="161"/>
      <c r="T22" s="353"/>
    </row>
    <row r="23" spans="1:20" s="158" customFormat="1" ht="21" customHeight="1">
      <c r="A23" s="354" t="s">
        <v>117</v>
      </c>
      <c r="B23" s="160">
        <f t="shared" si="2"/>
        <v>210</v>
      </c>
      <c r="C23" s="161"/>
      <c r="D23" s="161"/>
      <c r="E23" s="161"/>
      <c r="F23" s="161"/>
      <c r="G23" s="161"/>
      <c r="H23" s="160">
        <f t="shared" si="3"/>
        <v>0</v>
      </c>
      <c r="I23" s="161"/>
      <c r="J23" s="161"/>
      <c r="K23" s="161"/>
      <c r="L23" s="161"/>
      <c r="M23" s="161"/>
      <c r="N23" s="161">
        <v>210</v>
      </c>
      <c r="O23" s="160">
        <f t="shared" si="4"/>
        <v>210</v>
      </c>
      <c r="P23" s="161"/>
      <c r="Q23" s="160"/>
      <c r="R23" s="161"/>
      <c r="S23" s="161"/>
      <c r="T23" s="353"/>
    </row>
    <row r="24" spans="1:20" s="158" customFormat="1" ht="20.25" customHeight="1">
      <c r="A24" s="354" t="s">
        <v>118</v>
      </c>
      <c r="B24" s="160">
        <f t="shared" si="2"/>
        <v>2505</v>
      </c>
      <c r="C24" s="161">
        <v>330</v>
      </c>
      <c r="D24" s="161"/>
      <c r="E24" s="161"/>
      <c r="F24" s="161"/>
      <c r="G24" s="161"/>
      <c r="H24" s="160">
        <f t="shared" si="3"/>
        <v>330</v>
      </c>
      <c r="I24" s="161"/>
      <c r="J24" s="161">
        <f>2210-35</f>
        <v>2175</v>
      </c>
      <c r="K24" s="161"/>
      <c r="L24" s="161"/>
      <c r="M24" s="161"/>
      <c r="N24" s="161"/>
      <c r="O24" s="160">
        <f t="shared" si="4"/>
        <v>2175</v>
      </c>
      <c r="P24" s="161"/>
      <c r="Q24" s="160"/>
      <c r="R24" s="161"/>
      <c r="S24" s="161"/>
      <c r="T24" s="353"/>
    </row>
    <row r="25" spans="1:20" s="158" customFormat="1" ht="18" hidden="1" customHeight="1">
      <c r="A25" s="352" t="s">
        <v>299</v>
      </c>
      <c r="B25" s="160">
        <f t="shared" si="2"/>
        <v>0</v>
      </c>
      <c r="C25" s="176"/>
      <c r="D25" s="176"/>
      <c r="E25" s="176"/>
      <c r="F25" s="176"/>
      <c r="G25" s="176"/>
      <c r="H25" s="160">
        <f t="shared" si="3"/>
        <v>0</v>
      </c>
      <c r="I25" s="161"/>
      <c r="J25" s="161"/>
      <c r="K25" s="161"/>
      <c r="L25" s="161"/>
      <c r="M25" s="161"/>
      <c r="N25" s="161"/>
      <c r="O25" s="160">
        <f t="shared" si="4"/>
        <v>0</v>
      </c>
      <c r="P25" s="161"/>
      <c r="Q25" s="160"/>
      <c r="R25" s="161"/>
      <c r="S25" s="161"/>
      <c r="T25" s="353"/>
    </row>
    <row r="26" spans="1:20" s="158" customFormat="1" ht="24" customHeight="1">
      <c r="A26" s="354" t="s">
        <v>120</v>
      </c>
      <c r="B26" s="160">
        <f t="shared" si="2"/>
        <v>614.70000000000005</v>
      </c>
      <c r="C26" s="161"/>
      <c r="D26" s="161"/>
      <c r="E26" s="161"/>
      <c r="F26" s="161"/>
      <c r="G26" s="161"/>
      <c r="H26" s="160">
        <f t="shared" si="3"/>
        <v>0</v>
      </c>
      <c r="I26" s="161"/>
      <c r="J26" s="161">
        <f>369+245.7</f>
        <v>614.70000000000005</v>
      </c>
      <c r="K26" s="161"/>
      <c r="L26" s="161"/>
      <c r="M26" s="161"/>
      <c r="N26" s="161"/>
      <c r="O26" s="160">
        <f t="shared" si="4"/>
        <v>614.70000000000005</v>
      </c>
      <c r="P26" s="161"/>
      <c r="Q26" s="160"/>
      <c r="R26" s="161"/>
      <c r="S26" s="161"/>
      <c r="T26" s="353"/>
    </row>
    <row r="27" spans="1:20" s="158" customFormat="1" ht="18" hidden="1" customHeight="1">
      <c r="A27" s="352" t="s">
        <v>300</v>
      </c>
      <c r="B27" s="160">
        <f t="shared" si="2"/>
        <v>0</v>
      </c>
      <c r="C27" s="176"/>
      <c r="D27" s="176"/>
      <c r="E27" s="176"/>
      <c r="F27" s="176"/>
      <c r="G27" s="176"/>
      <c r="H27" s="160">
        <f t="shared" si="3"/>
        <v>0</v>
      </c>
      <c r="I27" s="161"/>
      <c r="J27" s="161"/>
      <c r="K27" s="161"/>
      <c r="L27" s="161"/>
      <c r="M27" s="161"/>
      <c r="N27" s="161"/>
      <c r="O27" s="160">
        <f t="shared" si="4"/>
        <v>0</v>
      </c>
      <c r="P27" s="161"/>
      <c r="Q27" s="160"/>
      <c r="R27" s="161"/>
      <c r="S27" s="161"/>
      <c r="T27" s="353"/>
    </row>
    <row r="28" spans="1:20" s="158" customFormat="1" ht="41.25" hidden="1" customHeight="1">
      <c r="A28" s="355" t="s">
        <v>158</v>
      </c>
      <c r="B28" s="160">
        <f t="shared" si="2"/>
        <v>0</v>
      </c>
      <c r="C28" s="161"/>
      <c r="D28" s="161"/>
      <c r="E28" s="161"/>
      <c r="F28" s="161"/>
      <c r="G28" s="161"/>
      <c r="H28" s="160">
        <f t="shared" si="3"/>
        <v>0</v>
      </c>
      <c r="I28" s="161"/>
      <c r="J28" s="161"/>
      <c r="K28" s="161"/>
      <c r="L28" s="161"/>
      <c r="M28" s="161"/>
      <c r="N28" s="161"/>
      <c r="O28" s="160">
        <f t="shared" si="4"/>
        <v>0</v>
      </c>
      <c r="P28" s="161"/>
      <c r="Q28" s="160"/>
      <c r="R28" s="161"/>
      <c r="S28" s="161"/>
      <c r="T28" s="353"/>
    </row>
    <row r="29" spans="1:20" s="158" customFormat="1" ht="24" customHeight="1">
      <c r="A29" s="354" t="s">
        <v>121</v>
      </c>
      <c r="B29" s="160">
        <f t="shared" si="2"/>
        <v>1773.6</v>
      </c>
      <c r="C29" s="356"/>
      <c r="D29" s="162"/>
      <c r="E29" s="161"/>
      <c r="F29" s="161"/>
      <c r="G29" s="161"/>
      <c r="H29" s="160">
        <f t="shared" si="3"/>
        <v>0</v>
      </c>
      <c r="I29" s="161"/>
      <c r="J29" s="161">
        <f>1200+573.6</f>
        <v>1773.6</v>
      </c>
      <c r="K29" s="161"/>
      <c r="L29" s="161"/>
      <c r="M29" s="161"/>
      <c r="N29" s="161"/>
      <c r="O29" s="160">
        <f t="shared" si="4"/>
        <v>1773.6</v>
      </c>
      <c r="P29" s="161"/>
      <c r="Q29" s="160"/>
      <c r="R29" s="161"/>
      <c r="S29" s="161"/>
      <c r="T29" s="353"/>
    </row>
    <row r="30" spans="1:20" s="158" customFormat="1" ht="42.75" customHeight="1">
      <c r="A30" s="354" t="s">
        <v>124</v>
      </c>
      <c r="B30" s="160">
        <f t="shared" si="2"/>
        <v>891.3</v>
      </c>
      <c r="C30" s="161"/>
      <c r="D30" s="161"/>
      <c r="E30" s="161"/>
      <c r="F30" s="161"/>
      <c r="G30" s="161"/>
      <c r="H30" s="160">
        <f t="shared" si="3"/>
        <v>0</v>
      </c>
      <c r="I30" s="161"/>
      <c r="J30" s="161">
        <v>891.3</v>
      </c>
      <c r="K30" s="161"/>
      <c r="L30" s="161"/>
      <c r="M30" s="161"/>
      <c r="N30" s="161"/>
      <c r="O30" s="160">
        <f t="shared" si="4"/>
        <v>891.3</v>
      </c>
      <c r="P30" s="161"/>
      <c r="Q30" s="160"/>
      <c r="R30" s="161"/>
      <c r="S30" s="161"/>
      <c r="T30" s="353"/>
    </row>
    <row r="31" spans="1:20" s="158" customFormat="1" ht="18" hidden="1" customHeight="1">
      <c r="A31" s="352" t="s">
        <v>301</v>
      </c>
      <c r="B31" s="160">
        <f t="shared" si="2"/>
        <v>0</v>
      </c>
      <c r="C31" s="176"/>
      <c r="D31" s="176"/>
      <c r="E31" s="176"/>
      <c r="F31" s="176"/>
      <c r="G31" s="176"/>
      <c r="H31" s="160">
        <f t="shared" si="3"/>
        <v>0</v>
      </c>
      <c r="I31" s="176"/>
      <c r="J31" s="176"/>
      <c r="K31" s="176"/>
      <c r="L31" s="176"/>
      <c r="M31" s="176"/>
      <c r="N31" s="176"/>
      <c r="O31" s="160">
        <f t="shared" si="4"/>
        <v>0</v>
      </c>
      <c r="P31" s="176">
        <f t="shared" ref="P31:R31" si="5">P32+P33+P34+P35+P36+P37+P38</f>
        <v>0</v>
      </c>
      <c r="Q31" s="176">
        <f t="shared" si="5"/>
        <v>0</v>
      </c>
      <c r="R31" s="176">
        <f t="shared" si="5"/>
        <v>0</v>
      </c>
      <c r="S31" s="161"/>
      <c r="T31" s="353"/>
    </row>
    <row r="32" spans="1:20" s="158" customFormat="1" ht="23.25" hidden="1" customHeight="1">
      <c r="A32" s="354" t="s">
        <v>118</v>
      </c>
      <c r="B32" s="160">
        <f t="shared" si="2"/>
        <v>0</v>
      </c>
      <c r="C32" s="161"/>
      <c r="D32" s="161"/>
      <c r="E32" s="161"/>
      <c r="F32" s="161"/>
      <c r="G32" s="161"/>
      <c r="H32" s="160">
        <f t="shared" si="3"/>
        <v>0</v>
      </c>
      <c r="I32" s="161"/>
      <c r="J32" s="161"/>
      <c r="K32" s="161"/>
      <c r="L32" s="161"/>
      <c r="M32" s="161"/>
      <c r="N32" s="161"/>
      <c r="O32" s="160">
        <f t="shared" si="4"/>
        <v>0</v>
      </c>
      <c r="P32" s="161"/>
      <c r="Q32" s="160"/>
      <c r="R32" s="161"/>
      <c r="S32" s="161"/>
      <c r="T32" s="353"/>
    </row>
    <row r="33" spans="1:20" s="158" customFormat="1" ht="22.5" hidden="1" customHeight="1">
      <c r="A33" s="354" t="s">
        <v>115</v>
      </c>
      <c r="B33" s="160">
        <f t="shared" si="2"/>
        <v>0</v>
      </c>
      <c r="C33" s="161"/>
      <c r="D33" s="161"/>
      <c r="E33" s="161"/>
      <c r="F33" s="161"/>
      <c r="G33" s="161"/>
      <c r="H33" s="160">
        <f t="shared" si="3"/>
        <v>0</v>
      </c>
      <c r="I33" s="161"/>
      <c r="J33" s="161"/>
      <c r="K33" s="161"/>
      <c r="L33" s="161"/>
      <c r="M33" s="161"/>
      <c r="N33" s="161"/>
      <c r="O33" s="160">
        <f t="shared" si="4"/>
        <v>0</v>
      </c>
      <c r="P33" s="161"/>
      <c r="Q33" s="160"/>
      <c r="R33" s="161"/>
      <c r="S33" s="161"/>
      <c r="T33" s="353"/>
    </row>
    <row r="34" spans="1:20" s="158" customFormat="1" ht="23.25" customHeight="1">
      <c r="A34" s="354" t="s">
        <v>125</v>
      </c>
      <c r="B34" s="160">
        <f t="shared" si="2"/>
        <v>333.8</v>
      </c>
      <c r="C34" s="161"/>
      <c r="D34" s="161"/>
      <c r="E34" s="161"/>
      <c r="F34" s="161"/>
      <c r="G34" s="161"/>
      <c r="H34" s="160">
        <f t="shared" si="3"/>
        <v>0</v>
      </c>
      <c r="I34" s="161"/>
      <c r="J34" s="161">
        <f>393.8-60</f>
        <v>333.8</v>
      </c>
      <c r="K34" s="161"/>
      <c r="L34" s="161"/>
      <c r="M34" s="161"/>
      <c r="N34" s="161"/>
      <c r="O34" s="160">
        <f t="shared" si="4"/>
        <v>333.8</v>
      </c>
      <c r="P34" s="161"/>
      <c r="Q34" s="160"/>
      <c r="R34" s="161"/>
      <c r="S34" s="161"/>
      <c r="T34" s="353"/>
    </row>
    <row r="35" spans="1:20" s="158" customFormat="1" ht="23.25" customHeight="1">
      <c r="A35" s="354" t="s">
        <v>126</v>
      </c>
      <c r="B35" s="160">
        <f t="shared" si="2"/>
        <v>100</v>
      </c>
      <c r="C35" s="161"/>
      <c r="D35" s="161"/>
      <c r="E35" s="161"/>
      <c r="F35" s="161"/>
      <c r="G35" s="161"/>
      <c r="H35" s="160">
        <f t="shared" si="3"/>
        <v>0</v>
      </c>
      <c r="I35" s="161"/>
      <c r="J35" s="161"/>
      <c r="K35" s="161"/>
      <c r="L35" s="161">
        <v>100</v>
      </c>
      <c r="M35" s="161"/>
      <c r="N35" s="161"/>
      <c r="O35" s="160">
        <f t="shared" si="4"/>
        <v>100</v>
      </c>
      <c r="P35" s="161"/>
      <c r="Q35" s="160"/>
      <c r="R35" s="161"/>
      <c r="S35" s="161"/>
      <c r="T35" s="353"/>
    </row>
    <row r="36" spans="1:20" s="164" customFormat="1" ht="22.5" customHeight="1">
      <c r="A36" s="354" t="s">
        <v>130</v>
      </c>
      <c r="B36" s="160">
        <f t="shared" si="2"/>
        <v>798.3</v>
      </c>
      <c r="C36" s="162"/>
      <c r="D36" s="162"/>
      <c r="E36" s="162"/>
      <c r="F36" s="162"/>
      <c r="G36" s="162"/>
      <c r="H36" s="160">
        <f t="shared" si="3"/>
        <v>0</v>
      </c>
      <c r="I36" s="162"/>
      <c r="J36" s="162"/>
      <c r="K36" s="162"/>
      <c r="L36" s="162"/>
      <c r="M36" s="162">
        <f>423.3+375</f>
        <v>798.3</v>
      </c>
      <c r="N36" s="162"/>
      <c r="O36" s="160">
        <f t="shared" si="4"/>
        <v>798.3</v>
      </c>
      <c r="P36" s="162"/>
      <c r="Q36" s="163"/>
      <c r="R36" s="162"/>
      <c r="S36" s="162"/>
      <c r="T36" s="353"/>
    </row>
    <row r="37" spans="1:20" s="164" customFormat="1" ht="39.75" customHeight="1">
      <c r="A37" s="355" t="s">
        <v>156</v>
      </c>
      <c r="B37" s="160">
        <f t="shared" si="2"/>
        <v>160</v>
      </c>
      <c r="C37" s="162"/>
      <c r="D37" s="162"/>
      <c r="E37" s="162"/>
      <c r="F37" s="162"/>
      <c r="G37" s="162">
        <v>160</v>
      </c>
      <c r="H37" s="160">
        <f t="shared" si="3"/>
        <v>160</v>
      </c>
      <c r="I37" s="162"/>
      <c r="J37" s="162"/>
      <c r="K37" s="162"/>
      <c r="L37" s="162"/>
      <c r="M37" s="162"/>
      <c r="N37" s="162"/>
      <c r="O37" s="160">
        <f t="shared" si="4"/>
        <v>0</v>
      </c>
      <c r="P37" s="162"/>
      <c r="Q37" s="163"/>
      <c r="R37" s="162"/>
      <c r="S37" s="162"/>
      <c r="T37" s="353"/>
    </row>
    <row r="38" spans="1:20" s="164" customFormat="1" ht="23.25" customHeight="1">
      <c r="A38" s="355" t="s">
        <v>157</v>
      </c>
      <c r="B38" s="160">
        <f t="shared" si="2"/>
        <v>156</v>
      </c>
      <c r="C38" s="162"/>
      <c r="D38" s="162"/>
      <c r="E38" s="162">
        <f>156</f>
        <v>156</v>
      </c>
      <c r="F38" s="162"/>
      <c r="G38" s="162"/>
      <c r="H38" s="160">
        <f t="shared" si="3"/>
        <v>156</v>
      </c>
      <c r="I38" s="162"/>
      <c r="J38" s="162"/>
      <c r="K38" s="162"/>
      <c r="L38" s="162"/>
      <c r="M38" s="162"/>
      <c r="N38" s="162"/>
      <c r="O38" s="160">
        <f t="shared" si="4"/>
        <v>0</v>
      </c>
      <c r="P38" s="162"/>
      <c r="Q38" s="163"/>
      <c r="R38" s="162"/>
      <c r="S38" s="162"/>
      <c r="T38" s="353"/>
    </row>
    <row r="39" spans="1:20" s="164" customFormat="1" ht="18" hidden="1" customHeight="1">
      <c r="A39" s="352" t="s">
        <v>302</v>
      </c>
      <c r="B39" s="160">
        <f t="shared" si="2"/>
        <v>0</v>
      </c>
      <c r="C39" s="176"/>
      <c r="D39" s="176"/>
      <c r="E39" s="176"/>
      <c r="F39" s="176"/>
      <c r="G39" s="176"/>
      <c r="H39" s="160">
        <f t="shared" si="3"/>
        <v>0</v>
      </c>
      <c r="I39" s="176"/>
      <c r="J39" s="176"/>
      <c r="K39" s="176"/>
      <c r="L39" s="176"/>
      <c r="M39" s="176"/>
      <c r="N39" s="176"/>
      <c r="O39" s="160">
        <f t="shared" si="4"/>
        <v>0</v>
      </c>
      <c r="P39" s="162"/>
      <c r="Q39" s="163"/>
      <c r="R39" s="162"/>
      <c r="S39" s="162"/>
      <c r="T39" s="353"/>
    </row>
    <row r="40" spans="1:20" s="164" customFormat="1" ht="44.25" hidden="1" customHeight="1">
      <c r="A40" s="354" t="s">
        <v>116</v>
      </c>
      <c r="B40" s="160">
        <f t="shared" si="2"/>
        <v>0</v>
      </c>
      <c r="C40" s="162"/>
      <c r="D40" s="162"/>
      <c r="E40" s="162"/>
      <c r="F40" s="162"/>
      <c r="G40" s="162"/>
      <c r="H40" s="160">
        <f t="shared" si="3"/>
        <v>0</v>
      </c>
      <c r="I40" s="162"/>
      <c r="J40" s="162"/>
      <c r="K40" s="162"/>
      <c r="L40" s="162"/>
      <c r="M40" s="162"/>
      <c r="N40" s="162"/>
      <c r="O40" s="160">
        <f t="shared" si="4"/>
        <v>0</v>
      </c>
      <c r="P40" s="162"/>
      <c r="Q40" s="163"/>
      <c r="R40" s="162"/>
      <c r="S40" s="162"/>
      <c r="T40" s="353"/>
    </row>
    <row r="41" spans="1:20" s="164" customFormat="1" ht="18" hidden="1" customHeight="1">
      <c r="A41" s="352" t="s">
        <v>303</v>
      </c>
      <c r="B41" s="160">
        <f t="shared" si="2"/>
        <v>0</v>
      </c>
      <c r="C41" s="176"/>
      <c r="D41" s="176"/>
      <c r="E41" s="176"/>
      <c r="F41" s="176"/>
      <c r="G41" s="176"/>
      <c r="H41" s="160">
        <f t="shared" si="3"/>
        <v>0</v>
      </c>
      <c r="I41" s="176"/>
      <c r="J41" s="176"/>
      <c r="K41" s="176"/>
      <c r="L41" s="176"/>
      <c r="M41" s="176"/>
      <c r="N41" s="176"/>
      <c r="O41" s="160">
        <f t="shared" si="4"/>
        <v>0</v>
      </c>
      <c r="P41" s="162"/>
      <c r="Q41" s="163"/>
      <c r="R41" s="162"/>
      <c r="S41" s="162"/>
      <c r="T41" s="353"/>
    </row>
    <row r="42" spans="1:20" s="164" customFormat="1" ht="23.25" customHeight="1">
      <c r="A42" s="354" t="s">
        <v>135</v>
      </c>
      <c r="B42" s="160">
        <f t="shared" si="2"/>
        <v>762</v>
      </c>
      <c r="C42" s="162"/>
      <c r="D42" s="162"/>
      <c r="E42" s="162">
        <v>762</v>
      </c>
      <c r="F42" s="162"/>
      <c r="G42" s="162"/>
      <c r="H42" s="160">
        <f t="shared" si="3"/>
        <v>762</v>
      </c>
      <c r="I42" s="162"/>
      <c r="J42" s="162"/>
      <c r="K42" s="162"/>
      <c r="L42" s="162"/>
      <c r="M42" s="162"/>
      <c r="N42" s="162"/>
      <c r="O42" s="160">
        <f t="shared" si="4"/>
        <v>0</v>
      </c>
      <c r="P42" s="162"/>
      <c r="Q42" s="163"/>
      <c r="R42" s="162"/>
      <c r="S42" s="162"/>
      <c r="T42" s="353"/>
    </row>
    <row r="43" spans="1:20" s="164" customFormat="1" ht="18" hidden="1" customHeight="1">
      <c r="A43" s="352" t="s">
        <v>304</v>
      </c>
      <c r="B43" s="160">
        <f t="shared" si="2"/>
        <v>0</v>
      </c>
      <c r="C43" s="176"/>
      <c r="D43" s="176"/>
      <c r="E43" s="176"/>
      <c r="F43" s="176"/>
      <c r="G43" s="176"/>
      <c r="H43" s="160">
        <f t="shared" si="3"/>
        <v>0</v>
      </c>
      <c r="I43" s="176"/>
      <c r="J43" s="176"/>
      <c r="K43" s="176"/>
      <c r="L43" s="176"/>
      <c r="M43" s="176"/>
      <c r="N43" s="176"/>
      <c r="O43" s="160">
        <f t="shared" si="4"/>
        <v>0</v>
      </c>
      <c r="P43" s="162"/>
      <c r="Q43" s="163"/>
      <c r="R43" s="162"/>
      <c r="S43" s="162"/>
      <c r="T43" s="353"/>
    </row>
    <row r="44" spans="1:20" s="158" customFormat="1" ht="36.75" customHeight="1">
      <c r="A44" s="354" t="s">
        <v>158</v>
      </c>
      <c r="B44" s="160">
        <f t="shared" si="2"/>
        <v>4040.6</v>
      </c>
      <c r="C44" s="161"/>
      <c r="D44" s="161"/>
      <c r="E44" s="161"/>
      <c r="F44" s="161">
        <v>1220</v>
      </c>
      <c r="G44" s="161">
        <f>2320.6+500</f>
        <v>2820.6</v>
      </c>
      <c r="H44" s="160">
        <f t="shared" si="3"/>
        <v>4040.6</v>
      </c>
      <c r="I44" s="161"/>
      <c r="J44" s="161"/>
      <c r="K44" s="161"/>
      <c r="L44" s="161"/>
      <c r="M44" s="161"/>
      <c r="N44" s="161"/>
      <c r="O44" s="160">
        <f t="shared" si="4"/>
        <v>0</v>
      </c>
      <c r="P44" s="161"/>
      <c r="Q44" s="160"/>
      <c r="R44" s="161"/>
      <c r="S44" s="161"/>
      <c r="T44" s="353"/>
    </row>
    <row r="45" spans="1:20" s="158" customFormat="1" ht="18" hidden="1" customHeight="1">
      <c r="A45" s="357" t="s">
        <v>305</v>
      </c>
      <c r="B45" s="160">
        <f t="shared" si="2"/>
        <v>0</v>
      </c>
      <c r="C45" s="176"/>
      <c r="D45" s="176"/>
      <c r="E45" s="176"/>
      <c r="F45" s="176"/>
      <c r="G45" s="176"/>
      <c r="H45" s="160">
        <f t="shared" si="3"/>
        <v>0</v>
      </c>
      <c r="I45" s="176"/>
      <c r="J45" s="176"/>
      <c r="K45" s="176"/>
      <c r="L45" s="176"/>
      <c r="M45" s="176"/>
      <c r="N45" s="176"/>
      <c r="O45" s="160">
        <f t="shared" si="4"/>
        <v>0</v>
      </c>
      <c r="P45" s="161"/>
      <c r="Q45" s="160"/>
      <c r="R45" s="161"/>
      <c r="S45" s="161"/>
      <c r="T45" s="353"/>
    </row>
    <row r="46" spans="1:20" s="158" customFormat="1" ht="38.25" customHeight="1">
      <c r="A46" s="355" t="s">
        <v>159</v>
      </c>
      <c r="B46" s="160">
        <f t="shared" si="2"/>
        <v>500</v>
      </c>
      <c r="C46" s="161"/>
      <c r="D46" s="161"/>
      <c r="E46" s="161"/>
      <c r="F46" s="161"/>
      <c r="G46" s="161">
        <f>500</f>
        <v>500</v>
      </c>
      <c r="H46" s="160">
        <f t="shared" si="3"/>
        <v>500</v>
      </c>
      <c r="I46" s="161"/>
      <c r="J46" s="161"/>
      <c r="K46" s="161"/>
      <c r="L46" s="161"/>
      <c r="M46" s="161"/>
      <c r="N46" s="161"/>
      <c r="O46" s="160">
        <f t="shared" si="4"/>
        <v>0</v>
      </c>
      <c r="P46" s="161"/>
      <c r="Q46" s="160"/>
      <c r="R46" s="161"/>
      <c r="S46" s="161"/>
      <c r="T46" s="353"/>
    </row>
    <row r="47" spans="1:20" s="158" customFormat="1" ht="25.5" customHeight="1">
      <c r="A47" s="358" t="s">
        <v>160</v>
      </c>
      <c r="B47" s="160">
        <f t="shared" si="2"/>
        <v>550</v>
      </c>
      <c r="C47" s="161"/>
      <c r="D47" s="161"/>
      <c r="E47" s="161"/>
      <c r="F47" s="161"/>
      <c r="G47" s="161"/>
      <c r="H47" s="160">
        <f t="shared" si="3"/>
        <v>0</v>
      </c>
      <c r="I47" s="161"/>
      <c r="J47" s="161"/>
      <c r="K47" s="161"/>
      <c r="L47" s="161"/>
      <c r="M47" s="161"/>
      <c r="N47" s="161"/>
      <c r="O47" s="160">
        <f t="shared" si="4"/>
        <v>0</v>
      </c>
      <c r="P47" s="161"/>
      <c r="Q47" s="160"/>
      <c r="R47" s="161"/>
      <c r="S47" s="160">
        <f>S49</f>
        <v>550</v>
      </c>
      <c r="T47" s="359">
        <f>S47</f>
        <v>550</v>
      </c>
    </row>
    <row r="48" spans="1:20" s="158" customFormat="1" ht="18" hidden="1" customHeight="1">
      <c r="A48" s="352" t="s">
        <v>306</v>
      </c>
      <c r="B48" s="160">
        <f t="shared" si="2"/>
        <v>550</v>
      </c>
      <c r="C48" s="176">
        <f t="shared" ref="C48:T48" si="6">C49</f>
        <v>0</v>
      </c>
      <c r="D48" s="176">
        <f t="shared" si="6"/>
        <v>0</v>
      </c>
      <c r="E48" s="176">
        <f t="shared" si="6"/>
        <v>0</v>
      </c>
      <c r="F48" s="176">
        <f t="shared" si="6"/>
        <v>0</v>
      </c>
      <c r="G48" s="176"/>
      <c r="H48" s="160">
        <f t="shared" si="3"/>
        <v>0</v>
      </c>
      <c r="I48" s="176">
        <f t="shared" si="6"/>
        <v>0</v>
      </c>
      <c r="J48" s="176">
        <f t="shared" si="6"/>
        <v>0</v>
      </c>
      <c r="K48" s="176">
        <f t="shared" si="6"/>
        <v>0</v>
      </c>
      <c r="L48" s="176">
        <f t="shared" si="6"/>
        <v>0</v>
      </c>
      <c r="M48" s="176"/>
      <c r="N48" s="176"/>
      <c r="O48" s="160">
        <f t="shared" si="4"/>
        <v>0</v>
      </c>
      <c r="P48" s="176">
        <f t="shared" si="6"/>
        <v>0</v>
      </c>
      <c r="Q48" s="176">
        <f t="shared" si="6"/>
        <v>0</v>
      </c>
      <c r="R48" s="176">
        <f t="shared" si="6"/>
        <v>0</v>
      </c>
      <c r="S48" s="176">
        <f t="shared" si="6"/>
        <v>550</v>
      </c>
      <c r="T48" s="360">
        <f t="shared" si="6"/>
        <v>550</v>
      </c>
    </row>
    <row r="49" spans="1:20" s="158" customFormat="1" ht="21" customHeight="1" thickBot="1">
      <c r="A49" s="361" t="s">
        <v>161</v>
      </c>
      <c r="B49" s="362">
        <f t="shared" si="2"/>
        <v>550</v>
      </c>
      <c r="C49" s="363"/>
      <c r="D49" s="363"/>
      <c r="E49" s="363"/>
      <c r="F49" s="363"/>
      <c r="G49" s="363"/>
      <c r="H49" s="362">
        <f t="shared" ref="H49:H52" si="7">C49+D49</f>
        <v>0</v>
      </c>
      <c r="I49" s="363"/>
      <c r="J49" s="363"/>
      <c r="K49" s="363"/>
      <c r="L49" s="363"/>
      <c r="M49" s="363"/>
      <c r="N49" s="363"/>
      <c r="O49" s="362">
        <f t="shared" si="4"/>
        <v>0</v>
      </c>
      <c r="P49" s="363"/>
      <c r="Q49" s="362"/>
      <c r="R49" s="363"/>
      <c r="S49" s="363">
        <f>406+144</f>
        <v>550</v>
      </c>
      <c r="T49" s="364">
        <f>S49</f>
        <v>550</v>
      </c>
    </row>
    <row r="50" spans="1:20" ht="21.6" hidden="1" thickBot="1">
      <c r="A50" s="168" t="s">
        <v>162</v>
      </c>
      <c r="B50" s="169">
        <f>H50+O50+T50</f>
        <v>0</v>
      </c>
      <c r="C50" s="170"/>
      <c r="D50" s="170"/>
      <c r="E50" s="170"/>
      <c r="F50" s="170"/>
      <c r="G50" s="170"/>
      <c r="H50" s="171">
        <f t="shared" si="7"/>
        <v>0</v>
      </c>
      <c r="I50" s="170"/>
      <c r="J50" s="170"/>
      <c r="K50" s="170"/>
      <c r="L50" s="170"/>
      <c r="M50" s="170"/>
      <c r="N50" s="170"/>
      <c r="O50" s="170"/>
      <c r="P50" s="170"/>
      <c r="Q50" s="172" t="e">
        <f>#REF!+#REF!</f>
        <v>#REF!</v>
      </c>
      <c r="R50" s="170"/>
      <c r="S50" s="170"/>
      <c r="T50" s="170"/>
    </row>
    <row r="51" spans="1:20" ht="21.6" hidden="1" thickBot="1">
      <c r="A51" s="173" t="s">
        <v>163</v>
      </c>
      <c r="B51" s="174">
        <f>H51+O51+T51</f>
        <v>0</v>
      </c>
      <c r="C51" s="175"/>
      <c r="D51" s="175"/>
      <c r="E51" s="175"/>
      <c r="F51" s="175"/>
      <c r="G51" s="175"/>
      <c r="H51" s="176">
        <f t="shared" si="7"/>
        <v>0</v>
      </c>
      <c r="I51" s="175"/>
      <c r="J51" s="175"/>
      <c r="K51" s="175"/>
      <c r="L51" s="175"/>
      <c r="M51" s="175"/>
      <c r="N51" s="175"/>
      <c r="O51" s="175"/>
      <c r="P51" s="175"/>
      <c r="Q51" s="177" t="e">
        <f>#REF!+#REF!</f>
        <v>#REF!</v>
      </c>
      <c r="R51" s="175"/>
      <c r="S51" s="175"/>
      <c r="T51" s="175"/>
    </row>
    <row r="52" spans="1:20" s="179" customFormat="1" ht="18.75" hidden="1" customHeight="1">
      <c r="A52" s="178" t="s">
        <v>137</v>
      </c>
      <c r="B52" s="174">
        <f>H52+O52+T52</f>
        <v>0</v>
      </c>
      <c r="C52" s="175"/>
      <c r="D52" s="175"/>
      <c r="E52" s="175"/>
      <c r="F52" s="175"/>
      <c r="G52" s="175"/>
      <c r="H52" s="176">
        <f t="shared" si="7"/>
        <v>0</v>
      </c>
      <c r="I52" s="175"/>
      <c r="J52" s="175"/>
      <c r="K52" s="175"/>
      <c r="L52" s="175"/>
      <c r="M52" s="175"/>
      <c r="N52" s="175"/>
      <c r="O52" s="175"/>
      <c r="P52" s="175"/>
      <c r="Q52" s="177" t="e">
        <f>#REF!+#REF!</f>
        <v>#REF!</v>
      </c>
      <c r="R52" s="175"/>
      <c r="S52" s="175"/>
      <c r="T52" s="175"/>
    </row>
    <row r="53" spans="1:20" s="179" customFormat="1" ht="18.75" customHeight="1">
      <c r="B53" s="180"/>
    </row>
    <row r="54" spans="1:20" s="179" customFormat="1" ht="13.5" customHeight="1">
      <c r="A54" s="179" t="s">
        <v>137</v>
      </c>
      <c r="B54" s="181"/>
    </row>
    <row r="55" spans="1:20" ht="21.75" customHeight="1">
      <c r="A55" s="182"/>
      <c r="B55" s="182"/>
      <c r="J55" s="111"/>
    </row>
    <row r="56" spans="1:20" ht="21.75" customHeight="1">
      <c r="B56" s="365"/>
      <c r="J56" s="111"/>
    </row>
    <row r="57" spans="1:20" ht="21.75" customHeight="1">
      <c r="B57" s="365"/>
      <c r="C57" s="366"/>
      <c r="J57" s="111"/>
    </row>
    <row r="58" spans="1:20" ht="21.75" customHeight="1">
      <c r="J58" s="111"/>
    </row>
    <row r="59" spans="1:20" ht="21.75" customHeight="1">
      <c r="J59" s="111"/>
    </row>
    <row r="60" spans="1:20" ht="21.75" customHeight="1">
      <c r="J60" s="111"/>
    </row>
    <row r="61" spans="1:20" ht="21.75" customHeight="1">
      <c r="J61" s="111"/>
    </row>
    <row r="62" spans="1:20" ht="21.75" customHeight="1">
      <c r="J62" s="111"/>
    </row>
  </sheetData>
  <mergeCells count="9">
    <mergeCell ref="N1:T1"/>
    <mergeCell ref="A3:T3"/>
    <mergeCell ref="A5:A9"/>
    <mergeCell ref="B5:B10"/>
    <mergeCell ref="C5:O5"/>
    <mergeCell ref="R5:T6"/>
    <mergeCell ref="C6:H6"/>
    <mergeCell ref="I6:O6"/>
    <mergeCell ref="P6:Q6"/>
  </mergeCells>
  <pageMargins left="0.39370078740157483" right="0" top="0" bottom="0" header="0.31496062992125984" footer="0.31496062992125984"/>
  <pageSetup paperSize="9" scale="6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P34"/>
  <sheetViews>
    <sheetView showZeros="0" zoomScale="94" zoomScaleNormal="94" workbookViewId="0">
      <selection activeCell="D11" sqref="D11"/>
    </sheetView>
  </sheetViews>
  <sheetFormatPr defaultRowHeight="21.75" customHeight="1"/>
  <cols>
    <col min="1" max="1" width="11" style="89" customWidth="1"/>
    <col min="2" max="2" width="4.5546875" style="183" customWidth="1"/>
    <col min="3" max="3" width="34.6640625" style="89" customWidth="1"/>
    <col min="4" max="5" width="9.6640625" style="90" customWidth="1"/>
    <col min="6" max="10" width="9.5546875" style="89" customWidth="1"/>
    <col min="11" max="11" width="10.109375" style="90" customWidth="1"/>
    <col min="12" max="15" width="9.5546875" style="89" customWidth="1"/>
    <col min="16" max="256" width="9.109375" style="89"/>
    <col min="257" max="257" width="11" style="89" customWidth="1"/>
    <col min="258" max="258" width="4.5546875" style="89" customWidth="1"/>
    <col min="259" max="259" width="34.6640625" style="89" customWidth="1"/>
    <col min="260" max="261" width="9.6640625" style="89" customWidth="1"/>
    <col min="262" max="266" width="9.5546875" style="89" customWidth="1"/>
    <col min="267" max="267" width="10.109375" style="89" customWidth="1"/>
    <col min="268" max="271" width="9.5546875" style="89" customWidth="1"/>
    <col min="272" max="512" width="9.109375" style="89"/>
    <col min="513" max="513" width="11" style="89" customWidth="1"/>
    <col min="514" max="514" width="4.5546875" style="89" customWidth="1"/>
    <col min="515" max="515" width="34.6640625" style="89" customWidth="1"/>
    <col min="516" max="517" width="9.6640625" style="89" customWidth="1"/>
    <col min="518" max="522" width="9.5546875" style="89" customWidth="1"/>
    <col min="523" max="523" width="10.109375" style="89" customWidth="1"/>
    <col min="524" max="527" width="9.5546875" style="89" customWidth="1"/>
    <col min="528" max="768" width="9.109375" style="89"/>
    <col min="769" max="769" width="11" style="89" customWidth="1"/>
    <col min="770" max="770" width="4.5546875" style="89" customWidth="1"/>
    <col min="771" max="771" width="34.6640625" style="89" customWidth="1"/>
    <col min="772" max="773" width="9.6640625" style="89" customWidth="1"/>
    <col min="774" max="778" width="9.5546875" style="89" customWidth="1"/>
    <col min="779" max="779" width="10.109375" style="89" customWidth="1"/>
    <col min="780" max="783" width="9.5546875" style="89" customWidth="1"/>
    <col min="784" max="1024" width="9.109375" style="89"/>
    <col min="1025" max="1025" width="11" style="89" customWidth="1"/>
    <col min="1026" max="1026" width="4.5546875" style="89" customWidth="1"/>
    <col min="1027" max="1027" width="34.6640625" style="89" customWidth="1"/>
    <col min="1028" max="1029" width="9.6640625" style="89" customWidth="1"/>
    <col min="1030" max="1034" width="9.5546875" style="89" customWidth="1"/>
    <col min="1035" max="1035" width="10.109375" style="89" customWidth="1"/>
    <col min="1036" max="1039" width="9.5546875" style="89" customWidth="1"/>
    <col min="1040" max="1280" width="9.109375" style="89"/>
    <col min="1281" max="1281" width="11" style="89" customWidth="1"/>
    <col min="1282" max="1282" width="4.5546875" style="89" customWidth="1"/>
    <col min="1283" max="1283" width="34.6640625" style="89" customWidth="1"/>
    <col min="1284" max="1285" width="9.6640625" style="89" customWidth="1"/>
    <col min="1286" max="1290" width="9.5546875" style="89" customWidth="1"/>
    <col min="1291" max="1291" width="10.109375" style="89" customWidth="1"/>
    <col min="1292" max="1295" width="9.5546875" style="89" customWidth="1"/>
    <col min="1296" max="1536" width="9.109375" style="89"/>
    <col min="1537" max="1537" width="11" style="89" customWidth="1"/>
    <col min="1538" max="1538" width="4.5546875" style="89" customWidth="1"/>
    <col min="1539" max="1539" width="34.6640625" style="89" customWidth="1"/>
    <col min="1540" max="1541" width="9.6640625" style="89" customWidth="1"/>
    <col min="1542" max="1546" width="9.5546875" style="89" customWidth="1"/>
    <col min="1547" max="1547" width="10.109375" style="89" customWidth="1"/>
    <col min="1548" max="1551" width="9.5546875" style="89" customWidth="1"/>
    <col min="1552" max="1792" width="9.109375" style="89"/>
    <col min="1793" max="1793" width="11" style="89" customWidth="1"/>
    <col min="1794" max="1794" width="4.5546875" style="89" customWidth="1"/>
    <col min="1795" max="1795" width="34.6640625" style="89" customWidth="1"/>
    <col min="1796" max="1797" width="9.6640625" style="89" customWidth="1"/>
    <col min="1798" max="1802" width="9.5546875" style="89" customWidth="1"/>
    <col min="1803" max="1803" width="10.109375" style="89" customWidth="1"/>
    <col min="1804" max="1807" width="9.5546875" style="89" customWidth="1"/>
    <col min="1808" max="2048" width="9.109375" style="89"/>
    <col min="2049" max="2049" width="11" style="89" customWidth="1"/>
    <col min="2050" max="2050" width="4.5546875" style="89" customWidth="1"/>
    <col min="2051" max="2051" width="34.6640625" style="89" customWidth="1"/>
    <col min="2052" max="2053" width="9.6640625" style="89" customWidth="1"/>
    <col min="2054" max="2058" width="9.5546875" style="89" customWidth="1"/>
    <col min="2059" max="2059" width="10.109375" style="89" customWidth="1"/>
    <col min="2060" max="2063" width="9.5546875" style="89" customWidth="1"/>
    <col min="2064" max="2304" width="9.109375" style="89"/>
    <col min="2305" max="2305" width="11" style="89" customWidth="1"/>
    <col min="2306" max="2306" width="4.5546875" style="89" customWidth="1"/>
    <col min="2307" max="2307" width="34.6640625" style="89" customWidth="1"/>
    <col min="2308" max="2309" width="9.6640625" style="89" customWidth="1"/>
    <col min="2310" max="2314" width="9.5546875" style="89" customWidth="1"/>
    <col min="2315" max="2315" width="10.109375" style="89" customWidth="1"/>
    <col min="2316" max="2319" width="9.5546875" style="89" customWidth="1"/>
    <col min="2320" max="2560" width="9.109375" style="89"/>
    <col min="2561" max="2561" width="11" style="89" customWidth="1"/>
    <col min="2562" max="2562" width="4.5546875" style="89" customWidth="1"/>
    <col min="2563" max="2563" width="34.6640625" style="89" customWidth="1"/>
    <col min="2564" max="2565" width="9.6640625" style="89" customWidth="1"/>
    <col min="2566" max="2570" width="9.5546875" style="89" customWidth="1"/>
    <col min="2571" max="2571" width="10.109375" style="89" customWidth="1"/>
    <col min="2572" max="2575" width="9.5546875" style="89" customWidth="1"/>
    <col min="2576" max="2816" width="9.109375" style="89"/>
    <col min="2817" max="2817" width="11" style="89" customWidth="1"/>
    <col min="2818" max="2818" width="4.5546875" style="89" customWidth="1"/>
    <col min="2819" max="2819" width="34.6640625" style="89" customWidth="1"/>
    <col min="2820" max="2821" width="9.6640625" style="89" customWidth="1"/>
    <col min="2822" max="2826" width="9.5546875" style="89" customWidth="1"/>
    <col min="2827" max="2827" width="10.109375" style="89" customWidth="1"/>
    <col min="2828" max="2831" width="9.5546875" style="89" customWidth="1"/>
    <col min="2832" max="3072" width="9.109375" style="89"/>
    <col min="3073" max="3073" width="11" style="89" customWidth="1"/>
    <col min="3074" max="3074" width="4.5546875" style="89" customWidth="1"/>
    <col min="3075" max="3075" width="34.6640625" style="89" customWidth="1"/>
    <col min="3076" max="3077" width="9.6640625" style="89" customWidth="1"/>
    <col min="3078" max="3082" width="9.5546875" style="89" customWidth="1"/>
    <col min="3083" max="3083" width="10.109375" style="89" customWidth="1"/>
    <col min="3084" max="3087" width="9.5546875" style="89" customWidth="1"/>
    <col min="3088" max="3328" width="9.109375" style="89"/>
    <col min="3329" max="3329" width="11" style="89" customWidth="1"/>
    <col min="3330" max="3330" width="4.5546875" style="89" customWidth="1"/>
    <col min="3331" max="3331" width="34.6640625" style="89" customWidth="1"/>
    <col min="3332" max="3333" width="9.6640625" style="89" customWidth="1"/>
    <col min="3334" max="3338" width="9.5546875" style="89" customWidth="1"/>
    <col min="3339" max="3339" width="10.109375" style="89" customWidth="1"/>
    <col min="3340" max="3343" width="9.5546875" style="89" customWidth="1"/>
    <col min="3344" max="3584" width="9.109375" style="89"/>
    <col min="3585" max="3585" width="11" style="89" customWidth="1"/>
    <col min="3586" max="3586" width="4.5546875" style="89" customWidth="1"/>
    <col min="3587" max="3587" width="34.6640625" style="89" customWidth="1"/>
    <col min="3588" max="3589" width="9.6640625" style="89" customWidth="1"/>
    <col min="3590" max="3594" width="9.5546875" style="89" customWidth="1"/>
    <col min="3595" max="3595" width="10.109375" style="89" customWidth="1"/>
    <col min="3596" max="3599" width="9.5546875" style="89" customWidth="1"/>
    <col min="3600" max="3840" width="9.109375" style="89"/>
    <col min="3841" max="3841" width="11" style="89" customWidth="1"/>
    <col min="3842" max="3842" width="4.5546875" style="89" customWidth="1"/>
    <col min="3843" max="3843" width="34.6640625" style="89" customWidth="1"/>
    <col min="3844" max="3845" width="9.6640625" style="89" customWidth="1"/>
    <col min="3846" max="3850" width="9.5546875" style="89" customWidth="1"/>
    <col min="3851" max="3851" width="10.109375" style="89" customWidth="1"/>
    <col min="3852" max="3855" width="9.5546875" style="89" customWidth="1"/>
    <col min="3856" max="4096" width="9.109375" style="89"/>
    <col min="4097" max="4097" width="11" style="89" customWidth="1"/>
    <col min="4098" max="4098" width="4.5546875" style="89" customWidth="1"/>
    <col min="4099" max="4099" width="34.6640625" style="89" customWidth="1"/>
    <col min="4100" max="4101" width="9.6640625" style="89" customWidth="1"/>
    <col min="4102" max="4106" width="9.5546875" style="89" customWidth="1"/>
    <col min="4107" max="4107" width="10.109375" style="89" customWidth="1"/>
    <col min="4108" max="4111" width="9.5546875" style="89" customWidth="1"/>
    <col min="4112" max="4352" width="9.109375" style="89"/>
    <col min="4353" max="4353" width="11" style="89" customWidth="1"/>
    <col min="4354" max="4354" width="4.5546875" style="89" customWidth="1"/>
    <col min="4355" max="4355" width="34.6640625" style="89" customWidth="1"/>
    <col min="4356" max="4357" width="9.6640625" style="89" customWidth="1"/>
    <col min="4358" max="4362" width="9.5546875" style="89" customWidth="1"/>
    <col min="4363" max="4363" width="10.109375" style="89" customWidth="1"/>
    <col min="4364" max="4367" width="9.5546875" style="89" customWidth="1"/>
    <col min="4368" max="4608" width="9.109375" style="89"/>
    <col min="4609" max="4609" width="11" style="89" customWidth="1"/>
    <col min="4610" max="4610" width="4.5546875" style="89" customWidth="1"/>
    <col min="4611" max="4611" width="34.6640625" style="89" customWidth="1"/>
    <col min="4612" max="4613" width="9.6640625" style="89" customWidth="1"/>
    <col min="4614" max="4618" width="9.5546875" style="89" customWidth="1"/>
    <col min="4619" max="4619" width="10.109375" style="89" customWidth="1"/>
    <col min="4620" max="4623" width="9.5546875" style="89" customWidth="1"/>
    <col min="4624" max="4864" width="9.109375" style="89"/>
    <col min="4865" max="4865" width="11" style="89" customWidth="1"/>
    <col min="4866" max="4866" width="4.5546875" style="89" customWidth="1"/>
    <col min="4867" max="4867" width="34.6640625" style="89" customWidth="1"/>
    <col min="4868" max="4869" width="9.6640625" style="89" customWidth="1"/>
    <col min="4870" max="4874" width="9.5546875" style="89" customWidth="1"/>
    <col min="4875" max="4875" width="10.109375" style="89" customWidth="1"/>
    <col min="4876" max="4879" width="9.5546875" style="89" customWidth="1"/>
    <col min="4880" max="5120" width="9.109375" style="89"/>
    <col min="5121" max="5121" width="11" style="89" customWidth="1"/>
    <col min="5122" max="5122" width="4.5546875" style="89" customWidth="1"/>
    <col min="5123" max="5123" width="34.6640625" style="89" customWidth="1"/>
    <col min="5124" max="5125" width="9.6640625" style="89" customWidth="1"/>
    <col min="5126" max="5130" width="9.5546875" style="89" customWidth="1"/>
    <col min="5131" max="5131" width="10.109375" style="89" customWidth="1"/>
    <col min="5132" max="5135" width="9.5546875" style="89" customWidth="1"/>
    <col min="5136" max="5376" width="9.109375" style="89"/>
    <col min="5377" max="5377" width="11" style="89" customWidth="1"/>
    <col min="5378" max="5378" width="4.5546875" style="89" customWidth="1"/>
    <col min="5379" max="5379" width="34.6640625" style="89" customWidth="1"/>
    <col min="5380" max="5381" width="9.6640625" style="89" customWidth="1"/>
    <col min="5382" max="5386" width="9.5546875" style="89" customWidth="1"/>
    <col min="5387" max="5387" width="10.109375" style="89" customWidth="1"/>
    <col min="5388" max="5391" width="9.5546875" style="89" customWidth="1"/>
    <col min="5392" max="5632" width="9.109375" style="89"/>
    <col min="5633" max="5633" width="11" style="89" customWidth="1"/>
    <col min="5634" max="5634" width="4.5546875" style="89" customWidth="1"/>
    <col min="5635" max="5635" width="34.6640625" style="89" customWidth="1"/>
    <col min="5636" max="5637" width="9.6640625" style="89" customWidth="1"/>
    <col min="5638" max="5642" width="9.5546875" style="89" customWidth="1"/>
    <col min="5643" max="5643" width="10.109375" style="89" customWidth="1"/>
    <col min="5644" max="5647" width="9.5546875" style="89" customWidth="1"/>
    <col min="5648" max="5888" width="9.109375" style="89"/>
    <col min="5889" max="5889" width="11" style="89" customWidth="1"/>
    <col min="5890" max="5890" width="4.5546875" style="89" customWidth="1"/>
    <col min="5891" max="5891" width="34.6640625" style="89" customWidth="1"/>
    <col min="5892" max="5893" width="9.6640625" style="89" customWidth="1"/>
    <col min="5894" max="5898" width="9.5546875" style="89" customWidth="1"/>
    <col min="5899" max="5899" width="10.109375" style="89" customWidth="1"/>
    <col min="5900" max="5903" width="9.5546875" style="89" customWidth="1"/>
    <col min="5904" max="6144" width="9.109375" style="89"/>
    <col min="6145" max="6145" width="11" style="89" customWidth="1"/>
    <col min="6146" max="6146" width="4.5546875" style="89" customWidth="1"/>
    <col min="6147" max="6147" width="34.6640625" style="89" customWidth="1"/>
    <col min="6148" max="6149" width="9.6640625" style="89" customWidth="1"/>
    <col min="6150" max="6154" width="9.5546875" style="89" customWidth="1"/>
    <col min="6155" max="6155" width="10.109375" style="89" customWidth="1"/>
    <col min="6156" max="6159" width="9.5546875" style="89" customWidth="1"/>
    <col min="6160" max="6400" width="9.109375" style="89"/>
    <col min="6401" max="6401" width="11" style="89" customWidth="1"/>
    <col min="6402" max="6402" width="4.5546875" style="89" customWidth="1"/>
    <col min="6403" max="6403" width="34.6640625" style="89" customWidth="1"/>
    <col min="6404" max="6405" width="9.6640625" style="89" customWidth="1"/>
    <col min="6406" max="6410" width="9.5546875" style="89" customWidth="1"/>
    <col min="6411" max="6411" width="10.109375" style="89" customWidth="1"/>
    <col min="6412" max="6415" width="9.5546875" style="89" customWidth="1"/>
    <col min="6416" max="6656" width="9.109375" style="89"/>
    <col min="6657" max="6657" width="11" style="89" customWidth="1"/>
    <col min="6658" max="6658" width="4.5546875" style="89" customWidth="1"/>
    <col min="6659" max="6659" width="34.6640625" style="89" customWidth="1"/>
    <col min="6660" max="6661" width="9.6640625" style="89" customWidth="1"/>
    <col min="6662" max="6666" width="9.5546875" style="89" customWidth="1"/>
    <col min="6667" max="6667" width="10.109375" style="89" customWidth="1"/>
    <col min="6668" max="6671" width="9.5546875" style="89" customWidth="1"/>
    <col min="6672" max="6912" width="9.109375" style="89"/>
    <col min="6913" max="6913" width="11" style="89" customWidth="1"/>
    <col min="6914" max="6914" width="4.5546875" style="89" customWidth="1"/>
    <col min="6915" max="6915" width="34.6640625" style="89" customWidth="1"/>
    <col min="6916" max="6917" width="9.6640625" style="89" customWidth="1"/>
    <col min="6918" max="6922" width="9.5546875" style="89" customWidth="1"/>
    <col min="6923" max="6923" width="10.109375" style="89" customWidth="1"/>
    <col min="6924" max="6927" width="9.5546875" style="89" customWidth="1"/>
    <col min="6928" max="7168" width="9.109375" style="89"/>
    <col min="7169" max="7169" width="11" style="89" customWidth="1"/>
    <col min="7170" max="7170" width="4.5546875" style="89" customWidth="1"/>
    <col min="7171" max="7171" width="34.6640625" style="89" customWidth="1"/>
    <col min="7172" max="7173" width="9.6640625" style="89" customWidth="1"/>
    <col min="7174" max="7178" width="9.5546875" style="89" customWidth="1"/>
    <col min="7179" max="7179" width="10.109375" style="89" customWidth="1"/>
    <col min="7180" max="7183" width="9.5546875" style="89" customWidth="1"/>
    <col min="7184" max="7424" width="9.109375" style="89"/>
    <col min="7425" max="7425" width="11" style="89" customWidth="1"/>
    <col min="7426" max="7426" width="4.5546875" style="89" customWidth="1"/>
    <col min="7427" max="7427" width="34.6640625" style="89" customWidth="1"/>
    <col min="7428" max="7429" width="9.6640625" style="89" customWidth="1"/>
    <col min="7430" max="7434" width="9.5546875" style="89" customWidth="1"/>
    <col min="7435" max="7435" width="10.109375" style="89" customWidth="1"/>
    <col min="7436" max="7439" width="9.5546875" style="89" customWidth="1"/>
    <col min="7440" max="7680" width="9.109375" style="89"/>
    <col min="7681" max="7681" width="11" style="89" customWidth="1"/>
    <col min="7682" max="7682" width="4.5546875" style="89" customWidth="1"/>
    <col min="7683" max="7683" width="34.6640625" style="89" customWidth="1"/>
    <col min="7684" max="7685" width="9.6640625" style="89" customWidth="1"/>
    <col min="7686" max="7690" width="9.5546875" style="89" customWidth="1"/>
    <col min="7691" max="7691" width="10.109375" style="89" customWidth="1"/>
    <col min="7692" max="7695" width="9.5546875" style="89" customWidth="1"/>
    <col min="7696" max="7936" width="9.109375" style="89"/>
    <col min="7937" max="7937" width="11" style="89" customWidth="1"/>
    <col min="7938" max="7938" width="4.5546875" style="89" customWidth="1"/>
    <col min="7939" max="7939" width="34.6640625" style="89" customWidth="1"/>
    <col min="7940" max="7941" width="9.6640625" style="89" customWidth="1"/>
    <col min="7942" max="7946" width="9.5546875" style="89" customWidth="1"/>
    <col min="7947" max="7947" width="10.109375" style="89" customWidth="1"/>
    <col min="7948" max="7951" width="9.5546875" style="89" customWidth="1"/>
    <col min="7952" max="8192" width="9.109375" style="89"/>
    <col min="8193" max="8193" width="11" style="89" customWidth="1"/>
    <col min="8194" max="8194" width="4.5546875" style="89" customWidth="1"/>
    <col min="8195" max="8195" width="34.6640625" style="89" customWidth="1"/>
    <col min="8196" max="8197" width="9.6640625" style="89" customWidth="1"/>
    <col min="8198" max="8202" width="9.5546875" style="89" customWidth="1"/>
    <col min="8203" max="8203" width="10.109375" style="89" customWidth="1"/>
    <col min="8204" max="8207" width="9.5546875" style="89" customWidth="1"/>
    <col min="8208" max="8448" width="9.109375" style="89"/>
    <col min="8449" max="8449" width="11" style="89" customWidth="1"/>
    <col min="8450" max="8450" width="4.5546875" style="89" customWidth="1"/>
    <col min="8451" max="8451" width="34.6640625" style="89" customWidth="1"/>
    <col min="8452" max="8453" width="9.6640625" style="89" customWidth="1"/>
    <col min="8454" max="8458" width="9.5546875" style="89" customWidth="1"/>
    <col min="8459" max="8459" width="10.109375" style="89" customWidth="1"/>
    <col min="8460" max="8463" width="9.5546875" style="89" customWidth="1"/>
    <col min="8464" max="8704" width="9.109375" style="89"/>
    <col min="8705" max="8705" width="11" style="89" customWidth="1"/>
    <col min="8706" max="8706" width="4.5546875" style="89" customWidth="1"/>
    <col min="8707" max="8707" width="34.6640625" style="89" customWidth="1"/>
    <col min="8708" max="8709" width="9.6640625" style="89" customWidth="1"/>
    <col min="8710" max="8714" width="9.5546875" style="89" customWidth="1"/>
    <col min="8715" max="8715" width="10.109375" style="89" customWidth="1"/>
    <col min="8716" max="8719" width="9.5546875" style="89" customWidth="1"/>
    <col min="8720" max="8960" width="9.109375" style="89"/>
    <col min="8961" max="8961" width="11" style="89" customWidth="1"/>
    <col min="8962" max="8962" width="4.5546875" style="89" customWidth="1"/>
    <col min="8963" max="8963" width="34.6640625" style="89" customWidth="1"/>
    <col min="8964" max="8965" width="9.6640625" style="89" customWidth="1"/>
    <col min="8966" max="8970" width="9.5546875" style="89" customWidth="1"/>
    <col min="8971" max="8971" width="10.109375" style="89" customWidth="1"/>
    <col min="8972" max="8975" width="9.5546875" style="89" customWidth="1"/>
    <col min="8976" max="9216" width="9.109375" style="89"/>
    <col min="9217" max="9217" width="11" style="89" customWidth="1"/>
    <col min="9218" max="9218" width="4.5546875" style="89" customWidth="1"/>
    <col min="9219" max="9219" width="34.6640625" style="89" customWidth="1"/>
    <col min="9220" max="9221" width="9.6640625" style="89" customWidth="1"/>
    <col min="9222" max="9226" width="9.5546875" style="89" customWidth="1"/>
    <col min="9227" max="9227" width="10.109375" style="89" customWidth="1"/>
    <col min="9228" max="9231" width="9.5546875" style="89" customWidth="1"/>
    <col min="9232" max="9472" width="9.109375" style="89"/>
    <col min="9473" max="9473" width="11" style="89" customWidth="1"/>
    <col min="9474" max="9474" width="4.5546875" style="89" customWidth="1"/>
    <col min="9475" max="9475" width="34.6640625" style="89" customWidth="1"/>
    <col min="9476" max="9477" width="9.6640625" style="89" customWidth="1"/>
    <col min="9478" max="9482" width="9.5546875" style="89" customWidth="1"/>
    <col min="9483" max="9483" width="10.109375" style="89" customWidth="1"/>
    <col min="9484" max="9487" width="9.5546875" style="89" customWidth="1"/>
    <col min="9488" max="9728" width="9.109375" style="89"/>
    <col min="9729" max="9729" width="11" style="89" customWidth="1"/>
    <col min="9730" max="9730" width="4.5546875" style="89" customWidth="1"/>
    <col min="9731" max="9731" width="34.6640625" style="89" customWidth="1"/>
    <col min="9732" max="9733" width="9.6640625" style="89" customWidth="1"/>
    <col min="9734" max="9738" width="9.5546875" style="89" customWidth="1"/>
    <col min="9739" max="9739" width="10.109375" style="89" customWidth="1"/>
    <col min="9740" max="9743" width="9.5546875" style="89" customWidth="1"/>
    <col min="9744" max="9984" width="9.109375" style="89"/>
    <col min="9985" max="9985" width="11" style="89" customWidth="1"/>
    <col min="9986" max="9986" width="4.5546875" style="89" customWidth="1"/>
    <col min="9987" max="9987" width="34.6640625" style="89" customWidth="1"/>
    <col min="9988" max="9989" width="9.6640625" style="89" customWidth="1"/>
    <col min="9990" max="9994" width="9.5546875" style="89" customWidth="1"/>
    <col min="9995" max="9995" width="10.109375" style="89" customWidth="1"/>
    <col min="9996" max="9999" width="9.5546875" style="89" customWidth="1"/>
    <col min="10000" max="10240" width="9.109375" style="89"/>
    <col min="10241" max="10241" width="11" style="89" customWidth="1"/>
    <col min="10242" max="10242" width="4.5546875" style="89" customWidth="1"/>
    <col min="10243" max="10243" width="34.6640625" style="89" customWidth="1"/>
    <col min="10244" max="10245" width="9.6640625" style="89" customWidth="1"/>
    <col min="10246" max="10250" width="9.5546875" style="89" customWidth="1"/>
    <col min="10251" max="10251" width="10.109375" style="89" customWidth="1"/>
    <col min="10252" max="10255" width="9.5546875" style="89" customWidth="1"/>
    <col min="10256" max="10496" width="9.109375" style="89"/>
    <col min="10497" max="10497" width="11" style="89" customWidth="1"/>
    <col min="10498" max="10498" width="4.5546875" style="89" customWidth="1"/>
    <col min="10499" max="10499" width="34.6640625" style="89" customWidth="1"/>
    <col min="10500" max="10501" width="9.6640625" style="89" customWidth="1"/>
    <col min="10502" max="10506" width="9.5546875" style="89" customWidth="1"/>
    <col min="10507" max="10507" width="10.109375" style="89" customWidth="1"/>
    <col min="10508" max="10511" width="9.5546875" style="89" customWidth="1"/>
    <col min="10512" max="10752" width="9.109375" style="89"/>
    <col min="10753" max="10753" width="11" style="89" customWidth="1"/>
    <col min="10754" max="10754" width="4.5546875" style="89" customWidth="1"/>
    <col min="10755" max="10755" width="34.6640625" style="89" customWidth="1"/>
    <col min="10756" max="10757" width="9.6640625" style="89" customWidth="1"/>
    <col min="10758" max="10762" width="9.5546875" style="89" customWidth="1"/>
    <col min="10763" max="10763" width="10.109375" style="89" customWidth="1"/>
    <col min="10764" max="10767" width="9.5546875" style="89" customWidth="1"/>
    <col min="10768" max="11008" width="9.109375" style="89"/>
    <col min="11009" max="11009" width="11" style="89" customWidth="1"/>
    <col min="11010" max="11010" width="4.5546875" style="89" customWidth="1"/>
    <col min="11011" max="11011" width="34.6640625" style="89" customWidth="1"/>
    <col min="11012" max="11013" width="9.6640625" style="89" customWidth="1"/>
    <col min="11014" max="11018" width="9.5546875" style="89" customWidth="1"/>
    <col min="11019" max="11019" width="10.109375" style="89" customWidth="1"/>
    <col min="11020" max="11023" width="9.5546875" style="89" customWidth="1"/>
    <col min="11024" max="11264" width="9.109375" style="89"/>
    <col min="11265" max="11265" width="11" style="89" customWidth="1"/>
    <col min="11266" max="11266" width="4.5546875" style="89" customWidth="1"/>
    <col min="11267" max="11267" width="34.6640625" style="89" customWidth="1"/>
    <col min="11268" max="11269" width="9.6640625" style="89" customWidth="1"/>
    <col min="11270" max="11274" width="9.5546875" style="89" customWidth="1"/>
    <col min="11275" max="11275" width="10.109375" style="89" customWidth="1"/>
    <col min="11276" max="11279" width="9.5546875" style="89" customWidth="1"/>
    <col min="11280" max="11520" width="9.109375" style="89"/>
    <col min="11521" max="11521" width="11" style="89" customWidth="1"/>
    <col min="11522" max="11522" width="4.5546875" style="89" customWidth="1"/>
    <col min="11523" max="11523" width="34.6640625" style="89" customWidth="1"/>
    <col min="11524" max="11525" width="9.6640625" style="89" customWidth="1"/>
    <col min="11526" max="11530" width="9.5546875" style="89" customWidth="1"/>
    <col min="11531" max="11531" width="10.109375" style="89" customWidth="1"/>
    <col min="11532" max="11535" width="9.5546875" style="89" customWidth="1"/>
    <col min="11536" max="11776" width="9.109375" style="89"/>
    <col min="11777" max="11777" width="11" style="89" customWidth="1"/>
    <col min="11778" max="11778" width="4.5546875" style="89" customWidth="1"/>
    <col min="11779" max="11779" width="34.6640625" style="89" customWidth="1"/>
    <col min="11780" max="11781" width="9.6640625" style="89" customWidth="1"/>
    <col min="11782" max="11786" width="9.5546875" style="89" customWidth="1"/>
    <col min="11787" max="11787" width="10.109375" style="89" customWidth="1"/>
    <col min="11788" max="11791" width="9.5546875" style="89" customWidth="1"/>
    <col min="11792" max="12032" width="9.109375" style="89"/>
    <col min="12033" max="12033" width="11" style="89" customWidth="1"/>
    <col min="12034" max="12034" width="4.5546875" style="89" customWidth="1"/>
    <col min="12035" max="12035" width="34.6640625" style="89" customWidth="1"/>
    <col min="12036" max="12037" width="9.6640625" style="89" customWidth="1"/>
    <col min="12038" max="12042" width="9.5546875" style="89" customWidth="1"/>
    <col min="12043" max="12043" width="10.109375" style="89" customWidth="1"/>
    <col min="12044" max="12047" width="9.5546875" style="89" customWidth="1"/>
    <col min="12048" max="12288" width="9.109375" style="89"/>
    <col min="12289" max="12289" width="11" style="89" customWidth="1"/>
    <col min="12290" max="12290" width="4.5546875" style="89" customWidth="1"/>
    <col min="12291" max="12291" width="34.6640625" style="89" customWidth="1"/>
    <col min="12292" max="12293" width="9.6640625" style="89" customWidth="1"/>
    <col min="12294" max="12298" width="9.5546875" style="89" customWidth="1"/>
    <col min="12299" max="12299" width="10.109375" style="89" customWidth="1"/>
    <col min="12300" max="12303" width="9.5546875" style="89" customWidth="1"/>
    <col min="12304" max="12544" width="9.109375" style="89"/>
    <col min="12545" max="12545" width="11" style="89" customWidth="1"/>
    <col min="12546" max="12546" width="4.5546875" style="89" customWidth="1"/>
    <col min="12547" max="12547" width="34.6640625" style="89" customWidth="1"/>
    <col min="12548" max="12549" width="9.6640625" style="89" customWidth="1"/>
    <col min="12550" max="12554" width="9.5546875" style="89" customWidth="1"/>
    <col min="12555" max="12555" width="10.109375" style="89" customWidth="1"/>
    <col min="12556" max="12559" width="9.5546875" style="89" customWidth="1"/>
    <col min="12560" max="12800" width="9.109375" style="89"/>
    <col min="12801" max="12801" width="11" style="89" customWidth="1"/>
    <col min="12802" max="12802" width="4.5546875" style="89" customWidth="1"/>
    <col min="12803" max="12803" width="34.6640625" style="89" customWidth="1"/>
    <col min="12804" max="12805" width="9.6640625" style="89" customWidth="1"/>
    <col min="12806" max="12810" width="9.5546875" style="89" customWidth="1"/>
    <col min="12811" max="12811" width="10.109375" style="89" customWidth="1"/>
    <col min="12812" max="12815" width="9.5546875" style="89" customWidth="1"/>
    <col min="12816" max="13056" width="9.109375" style="89"/>
    <col min="13057" max="13057" width="11" style="89" customWidth="1"/>
    <col min="13058" max="13058" width="4.5546875" style="89" customWidth="1"/>
    <col min="13059" max="13059" width="34.6640625" style="89" customWidth="1"/>
    <col min="13060" max="13061" width="9.6640625" style="89" customWidth="1"/>
    <col min="13062" max="13066" width="9.5546875" style="89" customWidth="1"/>
    <col min="13067" max="13067" width="10.109375" style="89" customWidth="1"/>
    <col min="13068" max="13071" width="9.5546875" style="89" customWidth="1"/>
    <col min="13072" max="13312" width="9.109375" style="89"/>
    <col min="13313" max="13313" width="11" style="89" customWidth="1"/>
    <col min="13314" max="13314" width="4.5546875" style="89" customWidth="1"/>
    <col min="13315" max="13315" width="34.6640625" style="89" customWidth="1"/>
    <col min="13316" max="13317" width="9.6640625" style="89" customWidth="1"/>
    <col min="13318" max="13322" width="9.5546875" style="89" customWidth="1"/>
    <col min="13323" max="13323" width="10.109375" style="89" customWidth="1"/>
    <col min="13324" max="13327" width="9.5546875" style="89" customWidth="1"/>
    <col min="13328" max="13568" width="9.109375" style="89"/>
    <col min="13569" max="13569" width="11" style="89" customWidth="1"/>
    <col min="13570" max="13570" width="4.5546875" style="89" customWidth="1"/>
    <col min="13571" max="13571" width="34.6640625" style="89" customWidth="1"/>
    <col min="13572" max="13573" width="9.6640625" style="89" customWidth="1"/>
    <col min="13574" max="13578" width="9.5546875" style="89" customWidth="1"/>
    <col min="13579" max="13579" width="10.109375" style="89" customWidth="1"/>
    <col min="13580" max="13583" width="9.5546875" style="89" customWidth="1"/>
    <col min="13584" max="13824" width="9.109375" style="89"/>
    <col min="13825" max="13825" width="11" style="89" customWidth="1"/>
    <col min="13826" max="13826" width="4.5546875" style="89" customWidth="1"/>
    <col min="13827" max="13827" width="34.6640625" style="89" customWidth="1"/>
    <col min="13828" max="13829" width="9.6640625" style="89" customWidth="1"/>
    <col min="13830" max="13834" width="9.5546875" style="89" customWidth="1"/>
    <col min="13835" max="13835" width="10.109375" style="89" customWidth="1"/>
    <col min="13836" max="13839" width="9.5546875" style="89" customWidth="1"/>
    <col min="13840" max="14080" width="9.109375" style="89"/>
    <col min="14081" max="14081" width="11" style="89" customWidth="1"/>
    <col min="14082" max="14082" width="4.5546875" style="89" customWidth="1"/>
    <col min="14083" max="14083" width="34.6640625" style="89" customWidth="1"/>
    <col min="14084" max="14085" width="9.6640625" style="89" customWidth="1"/>
    <col min="14086" max="14090" width="9.5546875" style="89" customWidth="1"/>
    <col min="14091" max="14091" width="10.109375" style="89" customWidth="1"/>
    <col min="14092" max="14095" width="9.5546875" style="89" customWidth="1"/>
    <col min="14096" max="14336" width="9.109375" style="89"/>
    <col min="14337" max="14337" width="11" style="89" customWidth="1"/>
    <col min="14338" max="14338" width="4.5546875" style="89" customWidth="1"/>
    <col min="14339" max="14339" width="34.6640625" style="89" customWidth="1"/>
    <col min="14340" max="14341" width="9.6640625" style="89" customWidth="1"/>
    <col min="14342" max="14346" width="9.5546875" style="89" customWidth="1"/>
    <col min="14347" max="14347" width="10.109375" style="89" customWidth="1"/>
    <col min="14348" max="14351" width="9.5546875" style="89" customWidth="1"/>
    <col min="14352" max="14592" width="9.109375" style="89"/>
    <col min="14593" max="14593" width="11" style="89" customWidth="1"/>
    <col min="14594" max="14594" width="4.5546875" style="89" customWidth="1"/>
    <col min="14595" max="14595" width="34.6640625" style="89" customWidth="1"/>
    <col min="14596" max="14597" width="9.6640625" style="89" customWidth="1"/>
    <col min="14598" max="14602" width="9.5546875" style="89" customWidth="1"/>
    <col min="14603" max="14603" width="10.109375" style="89" customWidth="1"/>
    <col min="14604" max="14607" width="9.5546875" style="89" customWidth="1"/>
    <col min="14608" max="14848" width="9.109375" style="89"/>
    <col min="14849" max="14849" width="11" style="89" customWidth="1"/>
    <col min="14850" max="14850" width="4.5546875" style="89" customWidth="1"/>
    <col min="14851" max="14851" width="34.6640625" style="89" customWidth="1"/>
    <col min="14852" max="14853" width="9.6640625" style="89" customWidth="1"/>
    <col min="14854" max="14858" width="9.5546875" style="89" customWidth="1"/>
    <col min="14859" max="14859" width="10.109375" style="89" customWidth="1"/>
    <col min="14860" max="14863" width="9.5546875" style="89" customWidth="1"/>
    <col min="14864" max="15104" width="9.109375" style="89"/>
    <col min="15105" max="15105" width="11" style="89" customWidth="1"/>
    <col min="15106" max="15106" width="4.5546875" style="89" customWidth="1"/>
    <col min="15107" max="15107" width="34.6640625" style="89" customWidth="1"/>
    <col min="15108" max="15109" width="9.6640625" style="89" customWidth="1"/>
    <col min="15110" max="15114" width="9.5546875" style="89" customWidth="1"/>
    <col min="15115" max="15115" width="10.109375" style="89" customWidth="1"/>
    <col min="15116" max="15119" width="9.5546875" style="89" customWidth="1"/>
    <col min="15120" max="15360" width="9.109375" style="89"/>
    <col min="15361" max="15361" width="11" style="89" customWidth="1"/>
    <col min="15362" max="15362" width="4.5546875" style="89" customWidth="1"/>
    <col min="15363" max="15363" width="34.6640625" style="89" customWidth="1"/>
    <col min="15364" max="15365" width="9.6640625" style="89" customWidth="1"/>
    <col min="15366" max="15370" width="9.5546875" style="89" customWidth="1"/>
    <col min="15371" max="15371" width="10.109375" style="89" customWidth="1"/>
    <col min="15372" max="15375" width="9.5546875" style="89" customWidth="1"/>
    <col min="15376" max="15616" width="9.109375" style="89"/>
    <col min="15617" max="15617" width="11" style="89" customWidth="1"/>
    <col min="15618" max="15618" width="4.5546875" style="89" customWidth="1"/>
    <col min="15619" max="15619" width="34.6640625" style="89" customWidth="1"/>
    <col min="15620" max="15621" width="9.6640625" style="89" customWidth="1"/>
    <col min="15622" max="15626" width="9.5546875" style="89" customWidth="1"/>
    <col min="15627" max="15627" width="10.109375" style="89" customWidth="1"/>
    <col min="15628" max="15631" width="9.5546875" style="89" customWidth="1"/>
    <col min="15632" max="15872" width="9.109375" style="89"/>
    <col min="15873" max="15873" width="11" style="89" customWidth="1"/>
    <col min="15874" max="15874" width="4.5546875" style="89" customWidth="1"/>
    <col min="15875" max="15875" width="34.6640625" style="89" customWidth="1"/>
    <col min="15876" max="15877" width="9.6640625" style="89" customWidth="1"/>
    <col min="15878" max="15882" width="9.5546875" style="89" customWidth="1"/>
    <col min="15883" max="15883" width="10.109375" style="89" customWidth="1"/>
    <col min="15884" max="15887" width="9.5546875" style="89" customWidth="1"/>
    <col min="15888" max="16128" width="9.109375" style="89"/>
    <col min="16129" max="16129" width="11" style="89" customWidth="1"/>
    <col min="16130" max="16130" width="4.5546875" style="89" customWidth="1"/>
    <col min="16131" max="16131" width="34.6640625" style="89" customWidth="1"/>
    <col min="16132" max="16133" width="9.6640625" style="89" customWidth="1"/>
    <col min="16134" max="16138" width="9.5546875" style="89" customWidth="1"/>
    <col min="16139" max="16139" width="10.109375" style="89" customWidth="1"/>
    <col min="16140" max="16143" width="9.5546875" style="89" customWidth="1"/>
    <col min="16144" max="16384" width="9.109375" style="89"/>
  </cols>
  <sheetData>
    <row r="1" spans="2:16" ht="23.25" customHeight="1">
      <c r="N1" s="89" t="s">
        <v>289</v>
      </c>
      <c r="O1" s="285"/>
    </row>
    <row r="2" spans="2:16" ht="23.25" customHeight="1">
      <c r="G2" s="90" t="s">
        <v>138</v>
      </c>
      <c r="O2" s="285"/>
    </row>
    <row r="3" spans="2:16" ht="31.5" customHeight="1">
      <c r="C3" s="428" t="s">
        <v>272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2:16" ht="12.75" customHeight="1"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85" t="s">
        <v>36</v>
      </c>
    </row>
    <row r="5" spans="2:16" ht="51" customHeight="1">
      <c r="B5" s="444" t="s">
        <v>164</v>
      </c>
      <c r="C5" s="447" t="s">
        <v>95</v>
      </c>
      <c r="D5" s="448" t="s">
        <v>165</v>
      </c>
      <c r="E5" s="449" t="s">
        <v>166</v>
      </c>
      <c r="F5" s="450" t="s">
        <v>167</v>
      </c>
      <c r="G5" s="450"/>
      <c r="H5" s="450"/>
      <c r="I5" s="450"/>
      <c r="J5" s="450"/>
      <c r="K5" s="449" t="s">
        <v>168</v>
      </c>
      <c r="L5" s="450" t="s">
        <v>169</v>
      </c>
      <c r="M5" s="450"/>
      <c r="N5" s="450"/>
      <c r="O5" s="450"/>
      <c r="P5" s="185"/>
    </row>
    <row r="6" spans="2:16" ht="15.75" hidden="1" customHeight="1">
      <c r="B6" s="445"/>
      <c r="C6" s="447"/>
      <c r="D6" s="448"/>
      <c r="E6" s="449"/>
      <c r="F6" s="424" t="s">
        <v>99</v>
      </c>
      <c r="G6" s="424"/>
      <c r="H6" s="424"/>
      <c r="I6" s="284"/>
      <c r="J6" s="284"/>
      <c r="K6" s="449"/>
      <c r="L6" s="424" t="s">
        <v>99</v>
      </c>
      <c r="M6" s="424"/>
      <c r="N6" s="424"/>
      <c r="O6" s="424"/>
      <c r="P6" s="186"/>
    </row>
    <row r="7" spans="2:16" ht="15.75" hidden="1" customHeight="1">
      <c r="B7" s="445"/>
      <c r="C7" s="447"/>
      <c r="D7" s="448"/>
      <c r="E7" s="449"/>
      <c r="F7" s="284">
        <v>1</v>
      </c>
      <c r="G7" s="284"/>
      <c r="H7" s="284">
        <v>5</v>
      </c>
      <c r="I7" s="284"/>
      <c r="J7" s="284"/>
      <c r="K7" s="449"/>
      <c r="L7" s="284">
        <v>1</v>
      </c>
      <c r="M7" s="284"/>
      <c r="N7" s="284">
        <v>2</v>
      </c>
      <c r="O7" s="284">
        <v>5</v>
      </c>
      <c r="P7" s="185"/>
    </row>
    <row r="8" spans="2:16" s="188" customFormat="1" ht="11.25" customHeight="1">
      <c r="B8" s="445"/>
      <c r="C8" s="447"/>
      <c r="D8" s="448"/>
      <c r="E8" s="449"/>
      <c r="F8" s="443" t="s">
        <v>100</v>
      </c>
      <c r="G8" s="443"/>
      <c r="H8" s="443"/>
      <c r="I8" s="443"/>
      <c r="J8" s="443"/>
      <c r="K8" s="449"/>
      <c r="L8" s="443" t="s">
        <v>100</v>
      </c>
      <c r="M8" s="443"/>
      <c r="N8" s="443"/>
      <c r="O8" s="443"/>
      <c r="P8" s="187"/>
    </row>
    <row r="9" spans="2:16" ht="17.25" customHeight="1">
      <c r="B9" s="446"/>
      <c r="C9" s="447"/>
      <c r="D9" s="448"/>
      <c r="E9" s="449"/>
      <c r="F9" s="189" t="s">
        <v>101</v>
      </c>
      <c r="G9" s="189" t="s">
        <v>104</v>
      </c>
      <c r="H9" s="189" t="s">
        <v>105</v>
      </c>
      <c r="I9" s="189" t="s">
        <v>170</v>
      </c>
      <c r="J9" s="189" t="s">
        <v>171</v>
      </c>
      <c r="K9" s="449"/>
      <c r="L9" s="189" t="s">
        <v>107</v>
      </c>
      <c r="M9" s="189" t="s">
        <v>110</v>
      </c>
      <c r="N9" s="189" t="s">
        <v>108</v>
      </c>
      <c r="O9" s="189" t="s">
        <v>111</v>
      </c>
    </row>
    <row r="10" spans="2:16" ht="14.25" customHeight="1">
      <c r="B10" s="190"/>
      <c r="C10" s="284">
        <v>1</v>
      </c>
      <c r="D10" s="284">
        <v>2</v>
      </c>
      <c r="E10" s="284">
        <v>3</v>
      </c>
      <c r="F10" s="284">
        <v>4</v>
      </c>
      <c r="G10" s="189" t="s">
        <v>273</v>
      </c>
      <c r="H10" s="189" t="s">
        <v>274</v>
      </c>
      <c r="I10" s="189" t="s">
        <v>275</v>
      </c>
      <c r="J10" s="189" t="s">
        <v>276</v>
      </c>
      <c r="K10" s="189" t="s">
        <v>55</v>
      </c>
      <c r="L10" s="189" t="s">
        <v>90</v>
      </c>
      <c r="M10" s="189" t="s">
        <v>277</v>
      </c>
      <c r="N10" s="189" t="s">
        <v>278</v>
      </c>
      <c r="O10" s="189" t="s">
        <v>279</v>
      </c>
    </row>
    <row r="11" spans="2:16" ht="19.5" customHeight="1">
      <c r="B11" s="190"/>
      <c r="C11" s="284" t="s">
        <v>96</v>
      </c>
      <c r="D11" s="98">
        <f>E11+K11</f>
        <v>46414.3</v>
      </c>
      <c r="E11" s="98">
        <f>F11+G11+H11+I11+J11</f>
        <v>21490.2</v>
      </c>
      <c r="F11" s="98">
        <f>SUM(F12:F32)</f>
        <v>3301.1000000000004</v>
      </c>
      <c r="G11" s="98">
        <v>150</v>
      </c>
      <c r="H11" s="98">
        <f>H23+H24+H25+H28</f>
        <v>759.19999999999993</v>
      </c>
      <c r="I11" s="98">
        <f>SUM(I12:I32)</f>
        <v>9684.6</v>
      </c>
      <c r="J11" s="98">
        <f>J12+J14+J25+J27+J30</f>
        <v>7595.3</v>
      </c>
      <c r="K11" s="98">
        <f>L11+M11+N11+O11</f>
        <v>24924.1</v>
      </c>
      <c r="L11" s="98">
        <f>L13+L14+L16+L18+L19</f>
        <v>13785.099999999999</v>
      </c>
      <c r="M11" s="98">
        <f>M21+M31</f>
        <v>2338.5</v>
      </c>
      <c r="N11" s="98">
        <f>SUM(N12:N32)</f>
        <v>387.3</v>
      </c>
      <c r="O11" s="98">
        <f>O24</f>
        <v>8413.2000000000007</v>
      </c>
    </row>
    <row r="12" spans="2:16" ht="31.5" customHeight="1">
      <c r="B12" s="190">
        <v>1</v>
      </c>
      <c r="C12" s="101" t="s">
        <v>172</v>
      </c>
      <c r="D12" s="98">
        <f>E12</f>
        <v>2476</v>
      </c>
      <c r="E12" s="98">
        <v>2476</v>
      </c>
      <c r="F12" s="98"/>
      <c r="G12" s="98"/>
      <c r="H12" s="98"/>
      <c r="I12" s="98"/>
      <c r="J12" s="191">
        <v>2476</v>
      </c>
      <c r="K12" s="98">
        <f t="shared" ref="K12:K32" si="0">L12+N12+O12</f>
        <v>0</v>
      </c>
      <c r="L12" s="98"/>
      <c r="M12" s="98"/>
      <c r="N12" s="98"/>
      <c r="O12" s="98"/>
    </row>
    <row r="13" spans="2:16" ht="33" customHeight="1">
      <c r="B13" s="190">
        <v>2</v>
      </c>
      <c r="C13" s="309" t="s">
        <v>113</v>
      </c>
      <c r="D13" s="98">
        <f>K13+E13</f>
        <v>1571.7</v>
      </c>
      <c r="E13" s="98">
        <f t="shared" ref="E13:E32" si="1">F13+H13+I13+J13</f>
        <v>1562.7</v>
      </c>
      <c r="F13" s="191">
        <v>1562.7</v>
      </c>
      <c r="G13" s="191"/>
      <c r="H13" s="191"/>
      <c r="I13" s="191"/>
      <c r="J13" s="191"/>
      <c r="K13" s="98">
        <v>9</v>
      </c>
      <c r="L13" s="191">
        <v>9</v>
      </c>
      <c r="M13" s="191"/>
      <c r="N13" s="191"/>
      <c r="O13" s="191"/>
    </row>
    <row r="14" spans="2:16" ht="16.5" customHeight="1">
      <c r="B14" s="190">
        <v>3</v>
      </c>
      <c r="C14" s="101" t="s">
        <v>114</v>
      </c>
      <c r="D14" s="98">
        <f t="shared" ref="D14:D20" si="2">E14+K14</f>
        <v>12028</v>
      </c>
      <c r="E14" s="98">
        <f t="shared" si="1"/>
        <v>0</v>
      </c>
      <c r="F14" s="191"/>
      <c r="G14" s="191"/>
      <c r="H14" s="191"/>
      <c r="I14" s="191"/>
      <c r="J14" s="191"/>
      <c r="K14" s="98">
        <f t="shared" si="0"/>
        <v>12028</v>
      </c>
      <c r="L14" s="191">
        <v>12028</v>
      </c>
      <c r="M14" s="191"/>
      <c r="N14" s="191"/>
      <c r="O14" s="191"/>
    </row>
    <row r="15" spans="2:16" ht="15.6">
      <c r="B15" s="190">
        <v>4</v>
      </c>
      <c r="C15" s="101" t="s">
        <v>115</v>
      </c>
      <c r="D15" s="98">
        <f t="shared" si="2"/>
        <v>890.1</v>
      </c>
      <c r="E15" s="98">
        <f t="shared" si="1"/>
        <v>890.1</v>
      </c>
      <c r="F15" s="191">
        <v>890.1</v>
      </c>
      <c r="G15" s="191"/>
      <c r="H15" s="191"/>
      <c r="I15" s="191"/>
      <c r="J15" s="191"/>
      <c r="K15" s="98">
        <f t="shared" si="0"/>
        <v>0</v>
      </c>
      <c r="L15" s="191"/>
      <c r="M15" s="191"/>
      <c r="N15" s="191"/>
      <c r="O15" s="191"/>
    </row>
    <row r="16" spans="2:16" ht="15.6">
      <c r="B16" s="190">
        <v>5</v>
      </c>
      <c r="C16" s="101" t="s">
        <v>118</v>
      </c>
      <c r="D16" s="98">
        <f t="shared" si="2"/>
        <v>968.7</v>
      </c>
      <c r="E16" s="98">
        <f t="shared" si="1"/>
        <v>466.9</v>
      </c>
      <c r="F16" s="191">
        <v>466.9</v>
      </c>
      <c r="G16" s="191"/>
      <c r="H16" s="191"/>
      <c r="I16" s="191"/>
      <c r="J16" s="191"/>
      <c r="K16" s="98">
        <f t="shared" si="0"/>
        <v>501.8</v>
      </c>
      <c r="L16" s="191">
        <v>501.8</v>
      </c>
      <c r="M16" s="191"/>
      <c r="N16" s="191"/>
      <c r="O16" s="191"/>
    </row>
    <row r="17" spans="2:15" ht="31.2" hidden="1">
      <c r="B17" s="190">
        <v>6</v>
      </c>
      <c r="C17" s="101" t="s">
        <v>119</v>
      </c>
      <c r="D17" s="98">
        <f t="shared" si="2"/>
        <v>0</v>
      </c>
      <c r="E17" s="98">
        <f t="shared" si="1"/>
        <v>0</v>
      </c>
      <c r="F17" s="191"/>
      <c r="G17" s="191"/>
      <c r="H17" s="191"/>
      <c r="I17" s="191"/>
      <c r="J17" s="191"/>
      <c r="K17" s="98">
        <f t="shared" si="0"/>
        <v>0</v>
      </c>
      <c r="L17" s="191"/>
      <c r="M17" s="191"/>
      <c r="N17" s="191"/>
      <c r="O17" s="191"/>
    </row>
    <row r="18" spans="2:15" ht="15.6">
      <c r="B18" s="190">
        <v>7</v>
      </c>
      <c r="C18" s="101" t="s">
        <v>120</v>
      </c>
      <c r="D18" s="98">
        <f t="shared" si="2"/>
        <v>975.3</v>
      </c>
      <c r="E18" s="98">
        <f t="shared" si="1"/>
        <v>0</v>
      </c>
      <c r="F18" s="191"/>
      <c r="G18" s="191"/>
      <c r="H18" s="191"/>
      <c r="I18" s="191"/>
      <c r="J18" s="191"/>
      <c r="K18" s="98">
        <f t="shared" si="0"/>
        <v>975.3</v>
      </c>
      <c r="L18" s="191">
        <v>975.3</v>
      </c>
      <c r="M18" s="191"/>
      <c r="N18" s="191"/>
      <c r="O18" s="191"/>
    </row>
    <row r="19" spans="2:15" ht="32.25" customHeight="1">
      <c r="B19" s="190">
        <v>8</v>
      </c>
      <c r="C19" s="101" t="s">
        <v>124</v>
      </c>
      <c r="D19" s="98">
        <f t="shared" si="2"/>
        <v>271</v>
      </c>
      <c r="E19" s="98">
        <f t="shared" si="1"/>
        <v>0</v>
      </c>
      <c r="F19" s="191"/>
      <c r="G19" s="191"/>
      <c r="H19" s="191"/>
      <c r="I19" s="191"/>
      <c r="J19" s="191"/>
      <c r="K19" s="98">
        <f t="shared" si="0"/>
        <v>271</v>
      </c>
      <c r="L19" s="191">
        <v>271</v>
      </c>
      <c r="M19" s="191"/>
      <c r="N19" s="191"/>
      <c r="O19" s="191"/>
    </row>
    <row r="20" spans="2:15" ht="15.6">
      <c r="B20" s="190">
        <v>9</v>
      </c>
      <c r="C20" s="101" t="s">
        <v>125</v>
      </c>
      <c r="D20" s="98">
        <f t="shared" si="2"/>
        <v>381.4</v>
      </c>
      <c r="E20" s="98">
        <f t="shared" si="1"/>
        <v>381.4</v>
      </c>
      <c r="F20" s="191">
        <v>381.4</v>
      </c>
      <c r="G20" s="191"/>
      <c r="H20" s="191"/>
      <c r="I20" s="191"/>
      <c r="J20" s="191"/>
      <c r="K20" s="98">
        <f t="shared" si="0"/>
        <v>0</v>
      </c>
      <c r="L20" s="191"/>
      <c r="M20" s="191"/>
      <c r="N20" s="191"/>
      <c r="O20" s="191"/>
    </row>
    <row r="21" spans="2:15" ht="31.2">
      <c r="B21" s="310" t="s">
        <v>90</v>
      </c>
      <c r="C21" s="101" t="s">
        <v>119</v>
      </c>
      <c r="D21" s="98">
        <v>2310</v>
      </c>
      <c r="E21" s="98"/>
      <c r="F21" s="191"/>
      <c r="G21" s="191"/>
      <c r="H21" s="191"/>
      <c r="I21" s="191"/>
      <c r="J21" s="191"/>
      <c r="K21" s="98">
        <v>2310</v>
      </c>
      <c r="L21" s="191"/>
      <c r="M21" s="191">
        <v>2310</v>
      </c>
      <c r="N21" s="191"/>
      <c r="O21" s="191"/>
    </row>
    <row r="22" spans="2:15" ht="15.6">
      <c r="B22" s="310" t="s">
        <v>277</v>
      </c>
      <c r="C22" s="101" t="s">
        <v>126</v>
      </c>
      <c r="D22" s="98">
        <f t="shared" ref="D22:D27" si="3">E22+K22</f>
        <v>387.3</v>
      </c>
      <c r="E22" s="98">
        <f t="shared" si="1"/>
        <v>0</v>
      </c>
      <c r="F22" s="191"/>
      <c r="G22" s="191"/>
      <c r="H22" s="191"/>
      <c r="I22" s="191"/>
      <c r="J22" s="191"/>
      <c r="K22" s="98">
        <f t="shared" si="0"/>
        <v>387.3</v>
      </c>
      <c r="L22" s="191"/>
      <c r="M22" s="191"/>
      <c r="N22" s="191">
        <v>387.3</v>
      </c>
      <c r="O22" s="191"/>
    </row>
    <row r="23" spans="2:15" ht="15.6">
      <c r="B23" s="310" t="s">
        <v>278</v>
      </c>
      <c r="C23" s="101" t="s">
        <v>135</v>
      </c>
      <c r="D23" s="98">
        <f t="shared" si="3"/>
        <v>126.8</v>
      </c>
      <c r="E23" s="98">
        <f t="shared" si="1"/>
        <v>126.8</v>
      </c>
      <c r="F23" s="191"/>
      <c r="G23" s="191"/>
      <c r="H23" s="191">
        <v>126.8</v>
      </c>
      <c r="I23" s="191"/>
      <c r="J23" s="191"/>
      <c r="K23" s="98">
        <f t="shared" si="0"/>
        <v>0</v>
      </c>
      <c r="L23" s="191"/>
      <c r="M23" s="191"/>
      <c r="N23" s="191"/>
      <c r="O23" s="191"/>
    </row>
    <row r="24" spans="2:15" ht="31.2">
      <c r="B24" s="310" t="s">
        <v>279</v>
      </c>
      <c r="C24" s="101" t="s">
        <v>130</v>
      </c>
      <c r="D24" s="98">
        <f t="shared" si="3"/>
        <v>9027.1</v>
      </c>
      <c r="E24" s="98">
        <f t="shared" si="1"/>
        <v>613.9</v>
      </c>
      <c r="F24" s="191"/>
      <c r="G24" s="191"/>
      <c r="H24" s="191">
        <v>613.9</v>
      </c>
      <c r="I24" s="191"/>
      <c r="J24" s="191"/>
      <c r="K24" s="98">
        <f t="shared" si="0"/>
        <v>8413.2000000000007</v>
      </c>
      <c r="L24" s="191"/>
      <c r="M24" s="191"/>
      <c r="N24" s="191"/>
      <c r="O24" s="191">
        <v>8413.2000000000007</v>
      </c>
    </row>
    <row r="25" spans="2:15" ht="15.6">
      <c r="B25" s="310" t="s">
        <v>280</v>
      </c>
      <c r="C25" s="101" t="s">
        <v>157</v>
      </c>
      <c r="D25" s="98">
        <f t="shared" si="3"/>
        <v>1.5</v>
      </c>
      <c r="E25" s="98">
        <f>F25+H25+I25+J25</f>
        <v>1.5</v>
      </c>
      <c r="F25" s="191"/>
      <c r="G25" s="191"/>
      <c r="H25" s="191">
        <v>1.5</v>
      </c>
      <c r="I25" s="191"/>
      <c r="J25" s="191"/>
      <c r="K25" s="98">
        <f t="shared" si="0"/>
        <v>0</v>
      </c>
      <c r="L25" s="191"/>
      <c r="M25" s="191"/>
      <c r="N25" s="191"/>
      <c r="O25" s="191"/>
    </row>
    <row r="26" spans="2:15" ht="31.2" hidden="1">
      <c r="B26" s="310">
        <v>14</v>
      </c>
      <c r="C26" s="101" t="s">
        <v>173</v>
      </c>
      <c r="D26" s="98">
        <f t="shared" si="3"/>
        <v>1891.2</v>
      </c>
      <c r="E26" s="98">
        <f t="shared" si="1"/>
        <v>0</v>
      </c>
      <c r="F26" s="191"/>
      <c r="G26" s="191"/>
      <c r="H26" s="191"/>
      <c r="I26" s="191"/>
      <c r="J26" s="191"/>
      <c r="K26" s="98">
        <f t="shared" si="0"/>
        <v>1891.2</v>
      </c>
      <c r="L26" s="191"/>
      <c r="M26" s="191"/>
      <c r="N26" s="191"/>
      <c r="O26" s="191">
        <v>1891.2</v>
      </c>
    </row>
    <row r="27" spans="2:15" ht="15.6">
      <c r="B27" s="310" t="s">
        <v>281</v>
      </c>
      <c r="C27" s="311" t="s">
        <v>174</v>
      </c>
      <c r="D27" s="98">
        <f t="shared" si="3"/>
        <v>4827.3</v>
      </c>
      <c r="E27" s="98">
        <f t="shared" si="1"/>
        <v>4827.3</v>
      </c>
      <c r="F27" s="192"/>
      <c r="G27" s="192"/>
      <c r="H27" s="192"/>
      <c r="I27" s="192"/>
      <c r="J27" s="192">
        <v>4827.3</v>
      </c>
      <c r="K27" s="98">
        <f t="shared" si="0"/>
        <v>0</v>
      </c>
      <c r="L27" s="193"/>
      <c r="M27" s="193"/>
      <c r="N27" s="193"/>
      <c r="O27" s="193"/>
    </row>
    <row r="28" spans="2:15" ht="31.2">
      <c r="B28" s="310" t="s">
        <v>62</v>
      </c>
      <c r="C28" s="311" t="s">
        <v>282</v>
      </c>
      <c r="D28" s="98">
        <f>H28</f>
        <v>17</v>
      </c>
      <c r="E28" s="98">
        <v>17</v>
      </c>
      <c r="F28" s="192"/>
      <c r="G28" s="192"/>
      <c r="H28" s="192">
        <v>17</v>
      </c>
      <c r="I28" s="192"/>
      <c r="J28" s="192"/>
      <c r="K28" s="98"/>
      <c r="L28" s="193"/>
      <c r="M28" s="193"/>
      <c r="N28" s="193"/>
      <c r="O28" s="193"/>
    </row>
    <row r="29" spans="2:15" ht="31.5" hidden="1" customHeight="1">
      <c r="B29" s="310" t="s">
        <v>283</v>
      </c>
      <c r="C29" s="311" t="s">
        <v>284</v>
      </c>
      <c r="D29" s="98">
        <v>138.6</v>
      </c>
      <c r="E29" s="98">
        <v>138.6</v>
      </c>
      <c r="F29" s="192"/>
      <c r="G29" s="192"/>
      <c r="H29" s="192"/>
      <c r="I29" s="192"/>
      <c r="J29" s="192">
        <v>138.6</v>
      </c>
      <c r="K29" s="98"/>
      <c r="L29" s="193"/>
      <c r="M29" s="193"/>
      <c r="N29" s="193"/>
      <c r="O29" s="193"/>
    </row>
    <row r="30" spans="2:15" ht="31.5" customHeight="1">
      <c r="B30" s="310" t="s">
        <v>283</v>
      </c>
      <c r="C30" s="311" t="s">
        <v>285</v>
      </c>
      <c r="D30" s="98">
        <f>E30</f>
        <v>292</v>
      </c>
      <c r="E30" s="98">
        <v>292</v>
      </c>
      <c r="F30" s="192"/>
      <c r="G30" s="192"/>
      <c r="H30" s="192"/>
      <c r="I30" s="192"/>
      <c r="J30" s="192">
        <v>292</v>
      </c>
      <c r="K30" s="98"/>
      <c r="L30" s="193"/>
      <c r="M30" s="193"/>
      <c r="N30" s="193"/>
      <c r="O30" s="193"/>
    </row>
    <row r="31" spans="2:15" ht="31.2">
      <c r="B31" s="310" t="s">
        <v>286</v>
      </c>
      <c r="C31" s="311" t="s">
        <v>287</v>
      </c>
      <c r="D31" s="98">
        <f>E31+K31</f>
        <v>178.5</v>
      </c>
      <c r="E31" s="98">
        <v>150</v>
      </c>
      <c r="F31" s="192"/>
      <c r="G31" s="192">
        <v>150</v>
      </c>
      <c r="H31" s="192"/>
      <c r="I31" s="192"/>
      <c r="J31" s="192"/>
      <c r="K31" s="98">
        <f>M31</f>
        <v>28.5</v>
      </c>
      <c r="L31" s="98"/>
      <c r="M31" s="193">
        <v>28.5</v>
      </c>
      <c r="N31" s="193"/>
      <c r="O31" s="193"/>
    </row>
    <row r="32" spans="2:15" ht="31.2">
      <c r="B32" s="310" t="s">
        <v>73</v>
      </c>
      <c r="C32" s="101" t="s">
        <v>175</v>
      </c>
      <c r="D32" s="98">
        <f>E32+K32</f>
        <v>9684.6</v>
      </c>
      <c r="E32" s="98">
        <f t="shared" si="1"/>
        <v>9684.6</v>
      </c>
      <c r="F32" s="98"/>
      <c r="G32" s="98"/>
      <c r="H32" s="98"/>
      <c r="I32" s="191">
        <v>9684.6</v>
      </c>
      <c r="J32" s="98"/>
      <c r="K32" s="98">
        <f t="shared" si="0"/>
        <v>0</v>
      </c>
      <c r="L32" s="98"/>
      <c r="M32" s="98"/>
      <c r="N32" s="98"/>
      <c r="O32" s="98"/>
    </row>
    <row r="33" spans="2:15" s="108" customFormat="1" ht="13.5" customHeight="1">
      <c r="B33" s="312"/>
      <c r="C33" s="108" t="s">
        <v>137</v>
      </c>
      <c r="D33" s="109"/>
      <c r="E33" s="109"/>
      <c r="K33" s="110"/>
    </row>
    <row r="34" spans="2:15" ht="21.75" customHeight="1">
      <c r="C34" s="313"/>
      <c r="D34" s="313"/>
      <c r="E34" s="313"/>
      <c r="F34" s="313"/>
      <c r="G34" s="313"/>
      <c r="K34" s="314"/>
      <c r="L34" s="314"/>
      <c r="M34" s="314"/>
      <c r="N34" s="313"/>
      <c r="O34" s="314"/>
    </row>
  </sheetData>
  <mergeCells count="12">
    <mergeCell ref="F8:J8"/>
    <mergeCell ref="L8:O8"/>
    <mergeCell ref="C3:P3"/>
    <mergeCell ref="B5:B9"/>
    <mergeCell ref="C5:C9"/>
    <mergeCell ref="D5:D9"/>
    <mergeCell ref="E5:E9"/>
    <mergeCell ref="F5:J5"/>
    <mergeCell ref="K5:K9"/>
    <mergeCell ref="L5:O5"/>
    <mergeCell ref="F6:H6"/>
    <mergeCell ref="L6:O6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2:K51"/>
  <sheetViews>
    <sheetView showZeros="0" tabSelected="1" topLeftCell="A12" zoomScaleNormal="100" zoomScaleSheetLayoutView="70" workbookViewId="0">
      <selection activeCell="H33" sqref="H33"/>
    </sheetView>
  </sheetViews>
  <sheetFormatPr defaultColWidth="7.88671875" defaultRowHeight="14.25" customHeight="1"/>
  <cols>
    <col min="1" max="1" width="64.33203125" style="194" bestFit="1" customWidth="1"/>
    <col min="2" max="2" width="7.44140625" style="194" hidden="1" customWidth="1"/>
    <col min="3" max="3" width="7.6640625" style="194" hidden="1" customWidth="1"/>
    <col min="4" max="4" width="7.6640625" style="194" customWidth="1"/>
    <col min="5" max="5" width="14.33203125" style="194" customWidth="1"/>
    <col min="6" max="7" width="15" style="194" hidden="1" customWidth="1"/>
    <col min="8" max="8" width="16.88671875" style="194" customWidth="1"/>
    <col min="9" max="9" width="7.88671875" style="194" hidden="1" customWidth="1"/>
    <col min="10" max="10" width="12.5546875" style="194" customWidth="1"/>
    <col min="11" max="11" width="13.44140625" style="194" customWidth="1"/>
    <col min="12" max="12" width="7.88671875" style="194"/>
    <col min="13" max="13" width="7.88671875" style="194" customWidth="1"/>
    <col min="14" max="256" width="7.88671875" style="194"/>
    <col min="257" max="257" width="64.33203125" style="194" bestFit="1" customWidth="1"/>
    <col min="258" max="259" width="0" style="194" hidden="1" customWidth="1"/>
    <col min="260" max="260" width="7.6640625" style="194" customWidth="1"/>
    <col min="261" max="261" width="14.33203125" style="194" customWidth="1"/>
    <col min="262" max="263" width="0" style="194" hidden="1" customWidth="1"/>
    <col min="264" max="264" width="16.88671875" style="194" customWidth="1"/>
    <col min="265" max="265" width="0" style="194" hidden="1" customWidth="1"/>
    <col min="266" max="266" width="7.88671875" style="194"/>
    <col min="267" max="267" width="9.33203125" style="194" bestFit="1" customWidth="1"/>
    <col min="268" max="512" width="7.88671875" style="194"/>
    <col min="513" max="513" width="64.33203125" style="194" bestFit="1" customWidth="1"/>
    <col min="514" max="515" width="0" style="194" hidden="1" customWidth="1"/>
    <col min="516" max="516" width="7.6640625" style="194" customWidth="1"/>
    <col min="517" max="517" width="14.33203125" style="194" customWidth="1"/>
    <col min="518" max="519" width="0" style="194" hidden="1" customWidth="1"/>
    <col min="520" max="520" width="16.88671875" style="194" customWidth="1"/>
    <col min="521" max="521" width="0" style="194" hidden="1" customWidth="1"/>
    <col min="522" max="522" width="7.88671875" style="194"/>
    <col min="523" max="523" width="9.33203125" style="194" bestFit="1" customWidth="1"/>
    <col min="524" max="768" width="7.88671875" style="194"/>
    <col min="769" max="769" width="64.33203125" style="194" bestFit="1" customWidth="1"/>
    <col min="770" max="771" width="0" style="194" hidden="1" customWidth="1"/>
    <col min="772" max="772" width="7.6640625" style="194" customWidth="1"/>
    <col min="773" max="773" width="14.33203125" style="194" customWidth="1"/>
    <col min="774" max="775" width="0" style="194" hidden="1" customWidth="1"/>
    <col min="776" max="776" width="16.88671875" style="194" customWidth="1"/>
    <col min="777" max="777" width="0" style="194" hidden="1" customWidth="1"/>
    <col min="778" max="778" width="7.88671875" style="194"/>
    <col min="779" max="779" width="9.33203125" style="194" bestFit="1" customWidth="1"/>
    <col min="780" max="1024" width="7.88671875" style="194"/>
    <col min="1025" max="1025" width="64.33203125" style="194" bestFit="1" customWidth="1"/>
    <col min="1026" max="1027" width="0" style="194" hidden="1" customWidth="1"/>
    <col min="1028" max="1028" width="7.6640625" style="194" customWidth="1"/>
    <col min="1029" max="1029" width="14.33203125" style="194" customWidth="1"/>
    <col min="1030" max="1031" width="0" style="194" hidden="1" customWidth="1"/>
    <col min="1032" max="1032" width="16.88671875" style="194" customWidth="1"/>
    <col min="1033" max="1033" width="0" style="194" hidden="1" customWidth="1"/>
    <col min="1034" max="1034" width="7.88671875" style="194"/>
    <col min="1035" max="1035" width="9.33203125" style="194" bestFit="1" customWidth="1"/>
    <col min="1036" max="1280" width="7.88671875" style="194"/>
    <col min="1281" max="1281" width="64.33203125" style="194" bestFit="1" customWidth="1"/>
    <col min="1282" max="1283" width="0" style="194" hidden="1" customWidth="1"/>
    <col min="1284" max="1284" width="7.6640625" style="194" customWidth="1"/>
    <col min="1285" max="1285" width="14.33203125" style="194" customWidth="1"/>
    <col min="1286" max="1287" width="0" style="194" hidden="1" customWidth="1"/>
    <col min="1288" max="1288" width="16.88671875" style="194" customWidth="1"/>
    <col min="1289" max="1289" width="0" style="194" hidden="1" customWidth="1"/>
    <col min="1290" max="1290" width="7.88671875" style="194"/>
    <col min="1291" max="1291" width="9.33203125" style="194" bestFit="1" customWidth="1"/>
    <col min="1292" max="1536" width="7.88671875" style="194"/>
    <col min="1537" max="1537" width="64.33203125" style="194" bestFit="1" customWidth="1"/>
    <col min="1538" max="1539" width="0" style="194" hidden="1" customWidth="1"/>
    <col min="1540" max="1540" width="7.6640625" style="194" customWidth="1"/>
    <col min="1541" max="1541" width="14.33203125" style="194" customWidth="1"/>
    <col min="1542" max="1543" width="0" style="194" hidden="1" customWidth="1"/>
    <col min="1544" max="1544" width="16.88671875" style="194" customWidth="1"/>
    <col min="1545" max="1545" width="0" style="194" hidden="1" customWidth="1"/>
    <col min="1546" max="1546" width="7.88671875" style="194"/>
    <col min="1547" max="1547" width="9.33203125" style="194" bestFit="1" customWidth="1"/>
    <col min="1548" max="1792" width="7.88671875" style="194"/>
    <col min="1793" max="1793" width="64.33203125" style="194" bestFit="1" customWidth="1"/>
    <col min="1794" max="1795" width="0" style="194" hidden="1" customWidth="1"/>
    <col min="1796" max="1796" width="7.6640625" style="194" customWidth="1"/>
    <col min="1797" max="1797" width="14.33203125" style="194" customWidth="1"/>
    <col min="1798" max="1799" width="0" style="194" hidden="1" customWidth="1"/>
    <col min="1800" max="1800" width="16.88671875" style="194" customWidth="1"/>
    <col min="1801" max="1801" width="0" style="194" hidden="1" customWidth="1"/>
    <col min="1802" max="1802" width="7.88671875" style="194"/>
    <col min="1803" max="1803" width="9.33203125" style="194" bestFit="1" customWidth="1"/>
    <col min="1804" max="2048" width="7.88671875" style="194"/>
    <col min="2049" max="2049" width="64.33203125" style="194" bestFit="1" customWidth="1"/>
    <col min="2050" max="2051" width="0" style="194" hidden="1" customWidth="1"/>
    <col min="2052" max="2052" width="7.6640625" style="194" customWidth="1"/>
    <col min="2053" max="2053" width="14.33203125" style="194" customWidth="1"/>
    <col min="2054" max="2055" width="0" style="194" hidden="1" customWidth="1"/>
    <col min="2056" max="2056" width="16.88671875" style="194" customWidth="1"/>
    <col min="2057" max="2057" width="0" style="194" hidden="1" customWidth="1"/>
    <col min="2058" max="2058" width="7.88671875" style="194"/>
    <col min="2059" max="2059" width="9.33203125" style="194" bestFit="1" customWidth="1"/>
    <col min="2060" max="2304" width="7.88671875" style="194"/>
    <col min="2305" max="2305" width="64.33203125" style="194" bestFit="1" customWidth="1"/>
    <col min="2306" max="2307" width="0" style="194" hidden="1" customWidth="1"/>
    <col min="2308" max="2308" width="7.6640625" style="194" customWidth="1"/>
    <col min="2309" max="2309" width="14.33203125" style="194" customWidth="1"/>
    <col min="2310" max="2311" width="0" style="194" hidden="1" customWidth="1"/>
    <col min="2312" max="2312" width="16.88671875" style="194" customWidth="1"/>
    <col min="2313" max="2313" width="0" style="194" hidden="1" customWidth="1"/>
    <col min="2314" max="2314" width="7.88671875" style="194"/>
    <col min="2315" max="2315" width="9.33203125" style="194" bestFit="1" customWidth="1"/>
    <col min="2316" max="2560" width="7.88671875" style="194"/>
    <col min="2561" max="2561" width="64.33203125" style="194" bestFit="1" customWidth="1"/>
    <col min="2562" max="2563" width="0" style="194" hidden="1" customWidth="1"/>
    <col min="2564" max="2564" width="7.6640625" style="194" customWidth="1"/>
    <col min="2565" max="2565" width="14.33203125" style="194" customWidth="1"/>
    <col min="2566" max="2567" width="0" style="194" hidden="1" customWidth="1"/>
    <col min="2568" max="2568" width="16.88671875" style="194" customWidth="1"/>
    <col min="2569" max="2569" width="0" style="194" hidden="1" customWidth="1"/>
    <col min="2570" max="2570" width="7.88671875" style="194"/>
    <col min="2571" max="2571" width="9.33203125" style="194" bestFit="1" customWidth="1"/>
    <col min="2572" max="2816" width="7.88671875" style="194"/>
    <col min="2817" max="2817" width="64.33203125" style="194" bestFit="1" customWidth="1"/>
    <col min="2818" max="2819" width="0" style="194" hidden="1" customWidth="1"/>
    <col min="2820" max="2820" width="7.6640625" style="194" customWidth="1"/>
    <col min="2821" max="2821" width="14.33203125" style="194" customWidth="1"/>
    <col min="2822" max="2823" width="0" style="194" hidden="1" customWidth="1"/>
    <col min="2824" max="2824" width="16.88671875" style="194" customWidth="1"/>
    <col min="2825" max="2825" width="0" style="194" hidden="1" customWidth="1"/>
    <col min="2826" max="2826" width="7.88671875" style="194"/>
    <col min="2827" max="2827" width="9.33203125" style="194" bestFit="1" customWidth="1"/>
    <col min="2828" max="3072" width="7.88671875" style="194"/>
    <col min="3073" max="3073" width="64.33203125" style="194" bestFit="1" customWidth="1"/>
    <col min="3074" max="3075" width="0" style="194" hidden="1" customWidth="1"/>
    <col min="3076" max="3076" width="7.6640625" style="194" customWidth="1"/>
    <col min="3077" max="3077" width="14.33203125" style="194" customWidth="1"/>
    <col min="3078" max="3079" width="0" style="194" hidden="1" customWidth="1"/>
    <col min="3080" max="3080" width="16.88671875" style="194" customWidth="1"/>
    <col min="3081" max="3081" width="0" style="194" hidden="1" customWidth="1"/>
    <col min="3082" max="3082" width="7.88671875" style="194"/>
    <col min="3083" max="3083" width="9.33203125" style="194" bestFit="1" customWidth="1"/>
    <col min="3084" max="3328" width="7.88671875" style="194"/>
    <col min="3329" max="3329" width="64.33203125" style="194" bestFit="1" customWidth="1"/>
    <col min="3330" max="3331" width="0" style="194" hidden="1" customWidth="1"/>
    <col min="3332" max="3332" width="7.6640625" style="194" customWidth="1"/>
    <col min="3333" max="3333" width="14.33203125" style="194" customWidth="1"/>
    <col min="3334" max="3335" width="0" style="194" hidden="1" customWidth="1"/>
    <col min="3336" max="3336" width="16.88671875" style="194" customWidth="1"/>
    <col min="3337" max="3337" width="0" style="194" hidden="1" customWidth="1"/>
    <col min="3338" max="3338" width="7.88671875" style="194"/>
    <col min="3339" max="3339" width="9.33203125" style="194" bestFit="1" customWidth="1"/>
    <col min="3340" max="3584" width="7.88671875" style="194"/>
    <col min="3585" max="3585" width="64.33203125" style="194" bestFit="1" customWidth="1"/>
    <col min="3586" max="3587" width="0" style="194" hidden="1" customWidth="1"/>
    <col min="3588" max="3588" width="7.6640625" style="194" customWidth="1"/>
    <col min="3589" max="3589" width="14.33203125" style="194" customWidth="1"/>
    <col min="3590" max="3591" width="0" style="194" hidden="1" customWidth="1"/>
    <col min="3592" max="3592" width="16.88671875" style="194" customWidth="1"/>
    <col min="3593" max="3593" width="0" style="194" hidden="1" customWidth="1"/>
    <col min="3594" max="3594" width="7.88671875" style="194"/>
    <col min="3595" max="3595" width="9.33203125" style="194" bestFit="1" customWidth="1"/>
    <col min="3596" max="3840" width="7.88671875" style="194"/>
    <col min="3841" max="3841" width="64.33203125" style="194" bestFit="1" customWidth="1"/>
    <col min="3842" max="3843" width="0" style="194" hidden="1" customWidth="1"/>
    <col min="3844" max="3844" width="7.6640625" style="194" customWidth="1"/>
    <col min="3845" max="3845" width="14.33203125" style="194" customWidth="1"/>
    <col min="3846" max="3847" width="0" style="194" hidden="1" customWidth="1"/>
    <col min="3848" max="3848" width="16.88671875" style="194" customWidth="1"/>
    <col min="3849" max="3849" width="0" style="194" hidden="1" customWidth="1"/>
    <col min="3850" max="3850" width="7.88671875" style="194"/>
    <col min="3851" max="3851" width="9.33203125" style="194" bestFit="1" customWidth="1"/>
    <col min="3852" max="4096" width="7.88671875" style="194"/>
    <col min="4097" max="4097" width="64.33203125" style="194" bestFit="1" customWidth="1"/>
    <col min="4098" max="4099" width="0" style="194" hidden="1" customWidth="1"/>
    <col min="4100" max="4100" width="7.6640625" style="194" customWidth="1"/>
    <col min="4101" max="4101" width="14.33203125" style="194" customWidth="1"/>
    <col min="4102" max="4103" width="0" style="194" hidden="1" customWidth="1"/>
    <col min="4104" max="4104" width="16.88671875" style="194" customWidth="1"/>
    <col min="4105" max="4105" width="0" style="194" hidden="1" customWidth="1"/>
    <col min="4106" max="4106" width="7.88671875" style="194"/>
    <col min="4107" max="4107" width="9.33203125" style="194" bestFit="1" customWidth="1"/>
    <col min="4108" max="4352" width="7.88671875" style="194"/>
    <col min="4353" max="4353" width="64.33203125" style="194" bestFit="1" customWidth="1"/>
    <col min="4354" max="4355" width="0" style="194" hidden="1" customWidth="1"/>
    <col min="4356" max="4356" width="7.6640625" style="194" customWidth="1"/>
    <col min="4357" max="4357" width="14.33203125" style="194" customWidth="1"/>
    <col min="4358" max="4359" width="0" style="194" hidden="1" customWidth="1"/>
    <col min="4360" max="4360" width="16.88671875" style="194" customWidth="1"/>
    <col min="4361" max="4361" width="0" style="194" hidden="1" customWidth="1"/>
    <col min="4362" max="4362" width="7.88671875" style="194"/>
    <col min="4363" max="4363" width="9.33203125" style="194" bestFit="1" customWidth="1"/>
    <col min="4364" max="4608" width="7.88671875" style="194"/>
    <col min="4609" max="4609" width="64.33203125" style="194" bestFit="1" customWidth="1"/>
    <col min="4610" max="4611" width="0" style="194" hidden="1" customWidth="1"/>
    <col min="4612" max="4612" width="7.6640625" style="194" customWidth="1"/>
    <col min="4613" max="4613" width="14.33203125" style="194" customWidth="1"/>
    <col min="4614" max="4615" width="0" style="194" hidden="1" customWidth="1"/>
    <col min="4616" max="4616" width="16.88671875" style="194" customWidth="1"/>
    <col min="4617" max="4617" width="0" style="194" hidden="1" customWidth="1"/>
    <col min="4618" max="4618" width="7.88671875" style="194"/>
    <col min="4619" max="4619" width="9.33203125" style="194" bestFit="1" customWidth="1"/>
    <col min="4620" max="4864" width="7.88671875" style="194"/>
    <col min="4865" max="4865" width="64.33203125" style="194" bestFit="1" customWidth="1"/>
    <col min="4866" max="4867" width="0" style="194" hidden="1" customWidth="1"/>
    <col min="4868" max="4868" width="7.6640625" style="194" customWidth="1"/>
    <col min="4869" max="4869" width="14.33203125" style="194" customWidth="1"/>
    <col min="4870" max="4871" width="0" style="194" hidden="1" customWidth="1"/>
    <col min="4872" max="4872" width="16.88671875" style="194" customWidth="1"/>
    <col min="4873" max="4873" width="0" style="194" hidden="1" customWidth="1"/>
    <col min="4874" max="4874" width="7.88671875" style="194"/>
    <col min="4875" max="4875" width="9.33203125" style="194" bestFit="1" customWidth="1"/>
    <col min="4876" max="5120" width="7.88671875" style="194"/>
    <col min="5121" max="5121" width="64.33203125" style="194" bestFit="1" customWidth="1"/>
    <col min="5122" max="5123" width="0" style="194" hidden="1" customWidth="1"/>
    <col min="5124" max="5124" width="7.6640625" style="194" customWidth="1"/>
    <col min="5125" max="5125" width="14.33203125" style="194" customWidth="1"/>
    <col min="5126" max="5127" width="0" style="194" hidden="1" customWidth="1"/>
    <col min="5128" max="5128" width="16.88671875" style="194" customWidth="1"/>
    <col min="5129" max="5129" width="0" style="194" hidden="1" customWidth="1"/>
    <col min="5130" max="5130" width="7.88671875" style="194"/>
    <col min="5131" max="5131" width="9.33203125" style="194" bestFit="1" customWidth="1"/>
    <col min="5132" max="5376" width="7.88671875" style="194"/>
    <col min="5377" max="5377" width="64.33203125" style="194" bestFit="1" customWidth="1"/>
    <col min="5378" max="5379" width="0" style="194" hidden="1" customWidth="1"/>
    <col min="5380" max="5380" width="7.6640625" style="194" customWidth="1"/>
    <col min="5381" max="5381" width="14.33203125" style="194" customWidth="1"/>
    <col min="5382" max="5383" width="0" style="194" hidden="1" customWidth="1"/>
    <col min="5384" max="5384" width="16.88671875" style="194" customWidth="1"/>
    <col min="5385" max="5385" width="0" style="194" hidden="1" customWidth="1"/>
    <col min="5386" max="5386" width="7.88671875" style="194"/>
    <col min="5387" max="5387" width="9.33203125" style="194" bestFit="1" customWidth="1"/>
    <col min="5388" max="5632" width="7.88671875" style="194"/>
    <col min="5633" max="5633" width="64.33203125" style="194" bestFit="1" customWidth="1"/>
    <col min="5634" max="5635" width="0" style="194" hidden="1" customWidth="1"/>
    <col min="5636" max="5636" width="7.6640625" style="194" customWidth="1"/>
    <col min="5637" max="5637" width="14.33203125" style="194" customWidth="1"/>
    <col min="5638" max="5639" width="0" style="194" hidden="1" customWidth="1"/>
    <col min="5640" max="5640" width="16.88671875" style="194" customWidth="1"/>
    <col min="5641" max="5641" width="0" style="194" hidden="1" customWidth="1"/>
    <col min="5642" max="5642" width="7.88671875" style="194"/>
    <col min="5643" max="5643" width="9.33203125" style="194" bestFit="1" customWidth="1"/>
    <col min="5644" max="5888" width="7.88671875" style="194"/>
    <col min="5889" max="5889" width="64.33203125" style="194" bestFit="1" customWidth="1"/>
    <col min="5890" max="5891" width="0" style="194" hidden="1" customWidth="1"/>
    <col min="5892" max="5892" width="7.6640625" style="194" customWidth="1"/>
    <col min="5893" max="5893" width="14.33203125" style="194" customWidth="1"/>
    <col min="5894" max="5895" width="0" style="194" hidden="1" customWidth="1"/>
    <col min="5896" max="5896" width="16.88671875" style="194" customWidth="1"/>
    <col min="5897" max="5897" width="0" style="194" hidden="1" customWidth="1"/>
    <col min="5898" max="5898" width="7.88671875" style="194"/>
    <col min="5899" max="5899" width="9.33203125" style="194" bestFit="1" customWidth="1"/>
    <col min="5900" max="6144" width="7.88671875" style="194"/>
    <col min="6145" max="6145" width="64.33203125" style="194" bestFit="1" customWidth="1"/>
    <col min="6146" max="6147" width="0" style="194" hidden="1" customWidth="1"/>
    <col min="6148" max="6148" width="7.6640625" style="194" customWidth="1"/>
    <col min="6149" max="6149" width="14.33203125" style="194" customWidth="1"/>
    <col min="6150" max="6151" width="0" style="194" hidden="1" customWidth="1"/>
    <col min="6152" max="6152" width="16.88671875" style="194" customWidth="1"/>
    <col min="6153" max="6153" width="0" style="194" hidden="1" customWidth="1"/>
    <col min="6154" max="6154" width="7.88671875" style="194"/>
    <col min="6155" max="6155" width="9.33203125" style="194" bestFit="1" customWidth="1"/>
    <col min="6156" max="6400" width="7.88671875" style="194"/>
    <col min="6401" max="6401" width="64.33203125" style="194" bestFit="1" customWidth="1"/>
    <col min="6402" max="6403" width="0" style="194" hidden="1" customWidth="1"/>
    <col min="6404" max="6404" width="7.6640625" style="194" customWidth="1"/>
    <col min="6405" max="6405" width="14.33203125" style="194" customWidth="1"/>
    <col min="6406" max="6407" width="0" style="194" hidden="1" customWidth="1"/>
    <col min="6408" max="6408" width="16.88671875" style="194" customWidth="1"/>
    <col min="6409" max="6409" width="0" style="194" hidden="1" customWidth="1"/>
    <col min="6410" max="6410" width="7.88671875" style="194"/>
    <col min="6411" max="6411" width="9.33203125" style="194" bestFit="1" customWidth="1"/>
    <col min="6412" max="6656" width="7.88671875" style="194"/>
    <col min="6657" max="6657" width="64.33203125" style="194" bestFit="1" customWidth="1"/>
    <col min="6658" max="6659" width="0" style="194" hidden="1" customWidth="1"/>
    <col min="6660" max="6660" width="7.6640625" style="194" customWidth="1"/>
    <col min="6661" max="6661" width="14.33203125" style="194" customWidth="1"/>
    <col min="6662" max="6663" width="0" style="194" hidden="1" customWidth="1"/>
    <col min="6664" max="6664" width="16.88671875" style="194" customWidth="1"/>
    <col min="6665" max="6665" width="0" style="194" hidden="1" customWidth="1"/>
    <col min="6666" max="6666" width="7.88671875" style="194"/>
    <col min="6667" max="6667" width="9.33203125" style="194" bestFit="1" customWidth="1"/>
    <col min="6668" max="6912" width="7.88671875" style="194"/>
    <col min="6913" max="6913" width="64.33203125" style="194" bestFit="1" customWidth="1"/>
    <col min="6914" max="6915" width="0" style="194" hidden="1" customWidth="1"/>
    <col min="6916" max="6916" width="7.6640625" style="194" customWidth="1"/>
    <col min="6917" max="6917" width="14.33203125" style="194" customWidth="1"/>
    <col min="6918" max="6919" width="0" style="194" hidden="1" customWidth="1"/>
    <col min="6920" max="6920" width="16.88671875" style="194" customWidth="1"/>
    <col min="6921" max="6921" width="0" style="194" hidden="1" customWidth="1"/>
    <col min="6922" max="6922" width="7.88671875" style="194"/>
    <col min="6923" max="6923" width="9.33203125" style="194" bestFit="1" customWidth="1"/>
    <col min="6924" max="7168" width="7.88671875" style="194"/>
    <col min="7169" max="7169" width="64.33203125" style="194" bestFit="1" customWidth="1"/>
    <col min="7170" max="7171" width="0" style="194" hidden="1" customWidth="1"/>
    <col min="7172" max="7172" width="7.6640625" style="194" customWidth="1"/>
    <col min="7173" max="7173" width="14.33203125" style="194" customWidth="1"/>
    <col min="7174" max="7175" width="0" style="194" hidden="1" customWidth="1"/>
    <col min="7176" max="7176" width="16.88671875" style="194" customWidth="1"/>
    <col min="7177" max="7177" width="0" style="194" hidden="1" customWidth="1"/>
    <col min="7178" max="7178" width="7.88671875" style="194"/>
    <col min="7179" max="7179" width="9.33203125" style="194" bestFit="1" customWidth="1"/>
    <col min="7180" max="7424" width="7.88671875" style="194"/>
    <col min="7425" max="7425" width="64.33203125" style="194" bestFit="1" customWidth="1"/>
    <col min="7426" max="7427" width="0" style="194" hidden="1" customWidth="1"/>
    <col min="7428" max="7428" width="7.6640625" style="194" customWidth="1"/>
    <col min="7429" max="7429" width="14.33203125" style="194" customWidth="1"/>
    <col min="7430" max="7431" width="0" style="194" hidden="1" customWidth="1"/>
    <col min="7432" max="7432" width="16.88671875" style="194" customWidth="1"/>
    <col min="7433" max="7433" width="0" style="194" hidden="1" customWidth="1"/>
    <col min="7434" max="7434" width="7.88671875" style="194"/>
    <col min="7435" max="7435" width="9.33203125" style="194" bestFit="1" customWidth="1"/>
    <col min="7436" max="7680" width="7.88671875" style="194"/>
    <col min="7681" max="7681" width="64.33203125" style="194" bestFit="1" customWidth="1"/>
    <col min="7682" max="7683" width="0" style="194" hidden="1" customWidth="1"/>
    <col min="7684" max="7684" width="7.6640625" style="194" customWidth="1"/>
    <col min="7685" max="7685" width="14.33203125" style="194" customWidth="1"/>
    <col min="7686" max="7687" width="0" style="194" hidden="1" customWidth="1"/>
    <col min="7688" max="7688" width="16.88671875" style="194" customWidth="1"/>
    <col min="7689" max="7689" width="0" style="194" hidden="1" customWidth="1"/>
    <col min="7690" max="7690" width="7.88671875" style="194"/>
    <col min="7691" max="7691" width="9.33203125" style="194" bestFit="1" customWidth="1"/>
    <col min="7692" max="7936" width="7.88671875" style="194"/>
    <col min="7937" max="7937" width="64.33203125" style="194" bestFit="1" customWidth="1"/>
    <col min="7938" max="7939" width="0" style="194" hidden="1" customWidth="1"/>
    <col min="7940" max="7940" width="7.6640625" style="194" customWidth="1"/>
    <col min="7941" max="7941" width="14.33203125" style="194" customWidth="1"/>
    <col min="7942" max="7943" width="0" style="194" hidden="1" customWidth="1"/>
    <col min="7944" max="7944" width="16.88671875" style="194" customWidth="1"/>
    <col min="7945" max="7945" width="0" style="194" hidden="1" customWidth="1"/>
    <col min="7946" max="7946" width="7.88671875" style="194"/>
    <col min="7947" max="7947" width="9.33203125" style="194" bestFit="1" customWidth="1"/>
    <col min="7948" max="8192" width="7.88671875" style="194"/>
    <col min="8193" max="8193" width="64.33203125" style="194" bestFit="1" customWidth="1"/>
    <col min="8194" max="8195" width="0" style="194" hidden="1" customWidth="1"/>
    <col min="8196" max="8196" width="7.6640625" style="194" customWidth="1"/>
    <col min="8197" max="8197" width="14.33203125" style="194" customWidth="1"/>
    <col min="8198" max="8199" width="0" style="194" hidden="1" customWidth="1"/>
    <col min="8200" max="8200" width="16.88671875" style="194" customWidth="1"/>
    <col min="8201" max="8201" width="0" style="194" hidden="1" customWidth="1"/>
    <col min="8202" max="8202" width="7.88671875" style="194"/>
    <col min="8203" max="8203" width="9.33203125" style="194" bestFit="1" customWidth="1"/>
    <col min="8204" max="8448" width="7.88671875" style="194"/>
    <col min="8449" max="8449" width="64.33203125" style="194" bestFit="1" customWidth="1"/>
    <col min="8450" max="8451" width="0" style="194" hidden="1" customWidth="1"/>
    <col min="8452" max="8452" width="7.6640625" style="194" customWidth="1"/>
    <col min="8453" max="8453" width="14.33203125" style="194" customWidth="1"/>
    <col min="8454" max="8455" width="0" style="194" hidden="1" customWidth="1"/>
    <col min="8456" max="8456" width="16.88671875" style="194" customWidth="1"/>
    <col min="8457" max="8457" width="0" style="194" hidden="1" customWidth="1"/>
    <col min="8458" max="8458" width="7.88671875" style="194"/>
    <col min="8459" max="8459" width="9.33203125" style="194" bestFit="1" customWidth="1"/>
    <col min="8460" max="8704" width="7.88671875" style="194"/>
    <col min="8705" max="8705" width="64.33203125" style="194" bestFit="1" customWidth="1"/>
    <col min="8706" max="8707" width="0" style="194" hidden="1" customWidth="1"/>
    <col min="8708" max="8708" width="7.6640625" style="194" customWidth="1"/>
    <col min="8709" max="8709" width="14.33203125" style="194" customWidth="1"/>
    <col min="8710" max="8711" width="0" style="194" hidden="1" customWidth="1"/>
    <col min="8712" max="8712" width="16.88671875" style="194" customWidth="1"/>
    <col min="8713" max="8713" width="0" style="194" hidden="1" customWidth="1"/>
    <col min="8714" max="8714" width="7.88671875" style="194"/>
    <col min="8715" max="8715" width="9.33203125" style="194" bestFit="1" customWidth="1"/>
    <col min="8716" max="8960" width="7.88671875" style="194"/>
    <col min="8961" max="8961" width="64.33203125" style="194" bestFit="1" customWidth="1"/>
    <col min="8962" max="8963" width="0" style="194" hidden="1" customWidth="1"/>
    <col min="8964" max="8964" width="7.6640625" style="194" customWidth="1"/>
    <col min="8965" max="8965" width="14.33203125" style="194" customWidth="1"/>
    <col min="8966" max="8967" width="0" style="194" hidden="1" customWidth="1"/>
    <col min="8968" max="8968" width="16.88671875" style="194" customWidth="1"/>
    <col min="8969" max="8969" width="0" style="194" hidden="1" customWidth="1"/>
    <col min="8970" max="8970" width="7.88671875" style="194"/>
    <col min="8971" max="8971" width="9.33203125" style="194" bestFit="1" customWidth="1"/>
    <col min="8972" max="9216" width="7.88671875" style="194"/>
    <col min="9217" max="9217" width="64.33203125" style="194" bestFit="1" customWidth="1"/>
    <col min="9218" max="9219" width="0" style="194" hidden="1" customWidth="1"/>
    <col min="9220" max="9220" width="7.6640625" style="194" customWidth="1"/>
    <col min="9221" max="9221" width="14.33203125" style="194" customWidth="1"/>
    <col min="9222" max="9223" width="0" style="194" hidden="1" customWidth="1"/>
    <col min="9224" max="9224" width="16.88671875" style="194" customWidth="1"/>
    <col min="9225" max="9225" width="0" style="194" hidden="1" customWidth="1"/>
    <col min="9226" max="9226" width="7.88671875" style="194"/>
    <col min="9227" max="9227" width="9.33203125" style="194" bestFit="1" customWidth="1"/>
    <col min="9228" max="9472" width="7.88671875" style="194"/>
    <col min="9473" max="9473" width="64.33203125" style="194" bestFit="1" customWidth="1"/>
    <col min="9474" max="9475" width="0" style="194" hidden="1" customWidth="1"/>
    <col min="9476" max="9476" width="7.6640625" style="194" customWidth="1"/>
    <col min="9477" max="9477" width="14.33203125" style="194" customWidth="1"/>
    <col min="9478" max="9479" width="0" style="194" hidden="1" customWidth="1"/>
    <col min="9480" max="9480" width="16.88671875" style="194" customWidth="1"/>
    <col min="9481" max="9481" width="0" style="194" hidden="1" customWidth="1"/>
    <col min="9482" max="9482" width="7.88671875" style="194"/>
    <col min="9483" max="9483" width="9.33203125" style="194" bestFit="1" customWidth="1"/>
    <col min="9484" max="9728" width="7.88671875" style="194"/>
    <col min="9729" max="9729" width="64.33203125" style="194" bestFit="1" customWidth="1"/>
    <col min="9730" max="9731" width="0" style="194" hidden="1" customWidth="1"/>
    <col min="9732" max="9732" width="7.6640625" style="194" customWidth="1"/>
    <col min="9733" max="9733" width="14.33203125" style="194" customWidth="1"/>
    <col min="9734" max="9735" width="0" style="194" hidden="1" customWidth="1"/>
    <col min="9736" max="9736" width="16.88671875" style="194" customWidth="1"/>
    <col min="9737" max="9737" width="0" style="194" hidden="1" customWidth="1"/>
    <col min="9738" max="9738" width="7.88671875" style="194"/>
    <col min="9739" max="9739" width="9.33203125" style="194" bestFit="1" customWidth="1"/>
    <col min="9740" max="9984" width="7.88671875" style="194"/>
    <col min="9985" max="9985" width="64.33203125" style="194" bestFit="1" customWidth="1"/>
    <col min="9986" max="9987" width="0" style="194" hidden="1" customWidth="1"/>
    <col min="9988" max="9988" width="7.6640625" style="194" customWidth="1"/>
    <col min="9989" max="9989" width="14.33203125" style="194" customWidth="1"/>
    <col min="9990" max="9991" width="0" style="194" hidden="1" customWidth="1"/>
    <col min="9992" max="9992" width="16.88671875" style="194" customWidth="1"/>
    <col min="9993" max="9993" width="0" style="194" hidden="1" customWidth="1"/>
    <col min="9994" max="9994" width="7.88671875" style="194"/>
    <col min="9995" max="9995" width="9.33203125" style="194" bestFit="1" customWidth="1"/>
    <col min="9996" max="10240" width="7.88671875" style="194"/>
    <col min="10241" max="10241" width="64.33203125" style="194" bestFit="1" customWidth="1"/>
    <col min="10242" max="10243" width="0" style="194" hidden="1" customWidth="1"/>
    <col min="10244" max="10244" width="7.6640625" style="194" customWidth="1"/>
    <col min="10245" max="10245" width="14.33203125" style="194" customWidth="1"/>
    <col min="10246" max="10247" width="0" style="194" hidden="1" customWidth="1"/>
    <col min="10248" max="10248" width="16.88671875" style="194" customWidth="1"/>
    <col min="10249" max="10249" width="0" style="194" hidden="1" customWidth="1"/>
    <col min="10250" max="10250" width="7.88671875" style="194"/>
    <col min="10251" max="10251" width="9.33203125" style="194" bestFit="1" customWidth="1"/>
    <col min="10252" max="10496" width="7.88671875" style="194"/>
    <col min="10497" max="10497" width="64.33203125" style="194" bestFit="1" customWidth="1"/>
    <col min="10498" max="10499" width="0" style="194" hidden="1" customWidth="1"/>
    <col min="10500" max="10500" width="7.6640625" style="194" customWidth="1"/>
    <col min="10501" max="10501" width="14.33203125" style="194" customWidth="1"/>
    <col min="10502" max="10503" width="0" style="194" hidden="1" customWidth="1"/>
    <col min="10504" max="10504" width="16.88671875" style="194" customWidth="1"/>
    <col min="10505" max="10505" width="0" style="194" hidden="1" customWidth="1"/>
    <col min="10506" max="10506" width="7.88671875" style="194"/>
    <col min="10507" max="10507" width="9.33203125" style="194" bestFit="1" customWidth="1"/>
    <col min="10508" max="10752" width="7.88671875" style="194"/>
    <col min="10753" max="10753" width="64.33203125" style="194" bestFit="1" customWidth="1"/>
    <col min="10754" max="10755" width="0" style="194" hidden="1" customWidth="1"/>
    <col min="10756" max="10756" width="7.6640625" style="194" customWidth="1"/>
    <col min="10757" max="10757" width="14.33203125" style="194" customWidth="1"/>
    <col min="10758" max="10759" width="0" style="194" hidden="1" customWidth="1"/>
    <col min="10760" max="10760" width="16.88671875" style="194" customWidth="1"/>
    <col min="10761" max="10761" width="0" style="194" hidden="1" customWidth="1"/>
    <col min="10762" max="10762" width="7.88671875" style="194"/>
    <col min="10763" max="10763" width="9.33203125" style="194" bestFit="1" customWidth="1"/>
    <col min="10764" max="11008" width="7.88671875" style="194"/>
    <col min="11009" max="11009" width="64.33203125" style="194" bestFit="1" customWidth="1"/>
    <col min="11010" max="11011" width="0" style="194" hidden="1" customWidth="1"/>
    <col min="11012" max="11012" width="7.6640625" style="194" customWidth="1"/>
    <col min="11013" max="11013" width="14.33203125" style="194" customWidth="1"/>
    <col min="11014" max="11015" width="0" style="194" hidden="1" customWidth="1"/>
    <col min="11016" max="11016" width="16.88671875" style="194" customWidth="1"/>
    <col min="11017" max="11017" width="0" style="194" hidden="1" customWidth="1"/>
    <col min="11018" max="11018" width="7.88671875" style="194"/>
    <col min="11019" max="11019" width="9.33203125" style="194" bestFit="1" customWidth="1"/>
    <col min="11020" max="11264" width="7.88671875" style="194"/>
    <col min="11265" max="11265" width="64.33203125" style="194" bestFit="1" customWidth="1"/>
    <col min="11266" max="11267" width="0" style="194" hidden="1" customWidth="1"/>
    <col min="11268" max="11268" width="7.6640625" style="194" customWidth="1"/>
    <col min="11269" max="11269" width="14.33203125" style="194" customWidth="1"/>
    <col min="11270" max="11271" width="0" style="194" hidden="1" customWidth="1"/>
    <col min="11272" max="11272" width="16.88671875" style="194" customWidth="1"/>
    <col min="11273" max="11273" width="0" style="194" hidden="1" customWidth="1"/>
    <col min="11274" max="11274" width="7.88671875" style="194"/>
    <col min="11275" max="11275" width="9.33203125" style="194" bestFit="1" customWidth="1"/>
    <col min="11276" max="11520" width="7.88671875" style="194"/>
    <col min="11521" max="11521" width="64.33203125" style="194" bestFit="1" customWidth="1"/>
    <col min="11522" max="11523" width="0" style="194" hidden="1" customWidth="1"/>
    <col min="11524" max="11524" width="7.6640625" style="194" customWidth="1"/>
    <col min="11525" max="11525" width="14.33203125" style="194" customWidth="1"/>
    <col min="11526" max="11527" width="0" style="194" hidden="1" customWidth="1"/>
    <col min="11528" max="11528" width="16.88671875" style="194" customWidth="1"/>
    <col min="11529" max="11529" width="0" style="194" hidden="1" customWidth="1"/>
    <col min="11530" max="11530" width="7.88671875" style="194"/>
    <col min="11531" max="11531" width="9.33203125" style="194" bestFit="1" customWidth="1"/>
    <col min="11532" max="11776" width="7.88671875" style="194"/>
    <col min="11777" max="11777" width="64.33203125" style="194" bestFit="1" customWidth="1"/>
    <col min="11778" max="11779" width="0" style="194" hidden="1" customWidth="1"/>
    <col min="11780" max="11780" width="7.6640625" style="194" customWidth="1"/>
    <col min="11781" max="11781" width="14.33203125" style="194" customWidth="1"/>
    <col min="11782" max="11783" width="0" style="194" hidden="1" customWidth="1"/>
    <col min="11784" max="11784" width="16.88671875" style="194" customWidth="1"/>
    <col min="11785" max="11785" width="0" style="194" hidden="1" customWidth="1"/>
    <col min="11786" max="11786" width="7.88671875" style="194"/>
    <col min="11787" max="11787" width="9.33203125" style="194" bestFit="1" customWidth="1"/>
    <col min="11788" max="12032" width="7.88671875" style="194"/>
    <col min="12033" max="12033" width="64.33203125" style="194" bestFit="1" customWidth="1"/>
    <col min="12034" max="12035" width="0" style="194" hidden="1" customWidth="1"/>
    <col min="12036" max="12036" width="7.6640625" style="194" customWidth="1"/>
    <col min="12037" max="12037" width="14.33203125" style="194" customWidth="1"/>
    <col min="12038" max="12039" width="0" style="194" hidden="1" customWidth="1"/>
    <col min="12040" max="12040" width="16.88671875" style="194" customWidth="1"/>
    <col min="12041" max="12041" width="0" style="194" hidden="1" customWidth="1"/>
    <col min="12042" max="12042" width="7.88671875" style="194"/>
    <col min="12043" max="12043" width="9.33203125" style="194" bestFit="1" customWidth="1"/>
    <col min="12044" max="12288" width="7.88671875" style="194"/>
    <col min="12289" max="12289" width="64.33203125" style="194" bestFit="1" customWidth="1"/>
    <col min="12290" max="12291" width="0" style="194" hidden="1" customWidth="1"/>
    <col min="12292" max="12292" width="7.6640625" style="194" customWidth="1"/>
    <col min="12293" max="12293" width="14.33203125" style="194" customWidth="1"/>
    <col min="12294" max="12295" width="0" style="194" hidden="1" customWidth="1"/>
    <col min="12296" max="12296" width="16.88671875" style="194" customWidth="1"/>
    <col min="12297" max="12297" width="0" style="194" hidden="1" customWidth="1"/>
    <col min="12298" max="12298" width="7.88671875" style="194"/>
    <col min="12299" max="12299" width="9.33203125" style="194" bestFit="1" customWidth="1"/>
    <col min="12300" max="12544" width="7.88671875" style="194"/>
    <col min="12545" max="12545" width="64.33203125" style="194" bestFit="1" customWidth="1"/>
    <col min="12546" max="12547" width="0" style="194" hidden="1" customWidth="1"/>
    <col min="12548" max="12548" width="7.6640625" style="194" customWidth="1"/>
    <col min="12549" max="12549" width="14.33203125" style="194" customWidth="1"/>
    <col min="12550" max="12551" width="0" style="194" hidden="1" customWidth="1"/>
    <col min="12552" max="12552" width="16.88671875" style="194" customWidth="1"/>
    <col min="12553" max="12553" width="0" style="194" hidden="1" customWidth="1"/>
    <col min="12554" max="12554" width="7.88671875" style="194"/>
    <col min="12555" max="12555" width="9.33203125" style="194" bestFit="1" customWidth="1"/>
    <col min="12556" max="12800" width="7.88671875" style="194"/>
    <col min="12801" max="12801" width="64.33203125" style="194" bestFit="1" customWidth="1"/>
    <col min="12802" max="12803" width="0" style="194" hidden="1" customWidth="1"/>
    <col min="12804" max="12804" width="7.6640625" style="194" customWidth="1"/>
    <col min="12805" max="12805" width="14.33203125" style="194" customWidth="1"/>
    <col min="12806" max="12807" width="0" style="194" hidden="1" customWidth="1"/>
    <col min="12808" max="12808" width="16.88671875" style="194" customWidth="1"/>
    <col min="12809" max="12809" width="0" style="194" hidden="1" customWidth="1"/>
    <col min="12810" max="12810" width="7.88671875" style="194"/>
    <col min="12811" max="12811" width="9.33203125" style="194" bestFit="1" customWidth="1"/>
    <col min="12812" max="13056" width="7.88671875" style="194"/>
    <col min="13057" max="13057" width="64.33203125" style="194" bestFit="1" customWidth="1"/>
    <col min="13058" max="13059" width="0" style="194" hidden="1" customWidth="1"/>
    <col min="13060" max="13060" width="7.6640625" style="194" customWidth="1"/>
    <col min="13061" max="13061" width="14.33203125" style="194" customWidth="1"/>
    <col min="13062" max="13063" width="0" style="194" hidden="1" customWidth="1"/>
    <col min="13064" max="13064" width="16.88671875" style="194" customWidth="1"/>
    <col min="13065" max="13065" width="0" style="194" hidden="1" customWidth="1"/>
    <col min="13066" max="13066" width="7.88671875" style="194"/>
    <col min="13067" max="13067" width="9.33203125" style="194" bestFit="1" customWidth="1"/>
    <col min="13068" max="13312" width="7.88671875" style="194"/>
    <col min="13313" max="13313" width="64.33203125" style="194" bestFit="1" customWidth="1"/>
    <col min="13314" max="13315" width="0" style="194" hidden="1" customWidth="1"/>
    <col min="13316" max="13316" width="7.6640625" style="194" customWidth="1"/>
    <col min="13317" max="13317" width="14.33203125" style="194" customWidth="1"/>
    <col min="13318" max="13319" width="0" style="194" hidden="1" customWidth="1"/>
    <col min="13320" max="13320" width="16.88671875" style="194" customWidth="1"/>
    <col min="13321" max="13321" width="0" style="194" hidden="1" customWidth="1"/>
    <col min="13322" max="13322" width="7.88671875" style="194"/>
    <col min="13323" max="13323" width="9.33203125" style="194" bestFit="1" customWidth="1"/>
    <col min="13324" max="13568" width="7.88671875" style="194"/>
    <col min="13569" max="13569" width="64.33203125" style="194" bestFit="1" customWidth="1"/>
    <col min="13570" max="13571" width="0" style="194" hidden="1" customWidth="1"/>
    <col min="13572" max="13572" width="7.6640625" style="194" customWidth="1"/>
    <col min="13573" max="13573" width="14.33203125" style="194" customWidth="1"/>
    <col min="13574" max="13575" width="0" style="194" hidden="1" customWidth="1"/>
    <col min="13576" max="13576" width="16.88671875" style="194" customWidth="1"/>
    <col min="13577" max="13577" width="0" style="194" hidden="1" customWidth="1"/>
    <col min="13578" max="13578" width="7.88671875" style="194"/>
    <col min="13579" max="13579" width="9.33203125" style="194" bestFit="1" customWidth="1"/>
    <col min="13580" max="13824" width="7.88671875" style="194"/>
    <col min="13825" max="13825" width="64.33203125" style="194" bestFit="1" customWidth="1"/>
    <col min="13826" max="13827" width="0" style="194" hidden="1" customWidth="1"/>
    <col min="13828" max="13828" width="7.6640625" style="194" customWidth="1"/>
    <col min="13829" max="13829" width="14.33203125" style="194" customWidth="1"/>
    <col min="13830" max="13831" width="0" style="194" hidden="1" customWidth="1"/>
    <col min="13832" max="13832" width="16.88671875" style="194" customWidth="1"/>
    <col min="13833" max="13833" width="0" style="194" hidden="1" customWidth="1"/>
    <col min="13834" max="13834" width="7.88671875" style="194"/>
    <col min="13835" max="13835" width="9.33203125" style="194" bestFit="1" customWidth="1"/>
    <col min="13836" max="14080" width="7.88671875" style="194"/>
    <col min="14081" max="14081" width="64.33203125" style="194" bestFit="1" customWidth="1"/>
    <col min="14082" max="14083" width="0" style="194" hidden="1" customWidth="1"/>
    <col min="14084" max="14084" width="7.6640625" style="194" customWidth="1"/>
    <col min="14085" max="14085" width="14.33203125" style="194" customWidth="1"/>
    <col min="14086" max="14087" width="0" style="194" hidden="1" customWidth="1"/>
    <col min="14088" max="14088" width="16.88671875" style="194" customWidth="1"/>
    <col min="14089" max="14089" width="0" style="194" hidden="1" customWidth="1"/>
    <col min="14090" max="14090" width="7.88671875" style="194"/>
    <col min="14091" max="14091" width="9.33203125" style="194" bestFit="1" customWidth="1"/>
    <col min="14092" max="14336" width="7.88671875" style="194"/>
    <col min="14337" max="14337" width="64.33203125" style="194" bestFit="1" customWidth="1"/>
    <col min="14338" max="14339" width="0" style="194" hidden="1" customWidth="1"/>
    <col min="14340" max="14340" width="7.6640625" style="194" customWidth="1"/>
    <col min="14341" max="14341" width="14.33203125" style="194" customWidth="1"/>
    <col min="14342" max="14343" width="0" style="194" hidden="1" customWidth="1"/>
    <col min="14344" max="14344" width="16.88671875" style="194" customWidth="1"/>
    <col min="14345" max="14345" width="0" style="194" hidden="1" customWidth="1"/>
    <col min="14346" max="14346" width="7.88671875" style="194"/>
    <col min="14347" max="14347" width="9.33203125" style="194" bestFit="1" customWidth="1"/>
    <col min="14348" max="14592" width="7.88671875" style="194"/>
    <col min="14593" max="14593" width="64.33203125" style="194" bestFit="1" customWidth="1"/>
    <col min="14594" max="14595" width="0" style="194" hidden="1" customWidth="1"/>
    <col min="14596" max="14596" width="7.6640625" style="194" customWidth="1"/>
    <col min="14597" max="14597" width="14.33203125" style="194" customWidth="1"/>
    <col min="14598" max="14599" width="0" style="194" hidden="1" customWidth="1"/>
    <col min="14600" max="14600" width="16.88671875" style="194" customWidth="1"/>
    <col min="14601" max="14601" width="0" style="194" hidden="1" customWidth="1"/>
    <col min="14602" max="14602" width="7.88671875" style="194"/>
    <col min="14603" max="14603" width="9.33203125" style="194" bestFit="1" customWidth="1"/>
    <col min="14604" max="14848" width="7.88671875" style="194"/>
    <col min="14849" max="14849" width="64.33203125" style="194" bestFit="1" customWidth="1"/>
    <col min="14850" max="14851" width="0" style="194" hidden="1" customWidth="1"/>
    <col min="14852" max="14852" width="7.6640625" style="194" customWidth="1"/>
    <col min="14853" max="14853" width="14.33203125" style="194" customWidth="1"/>
    <col min="14854" max="14855" width="0" style="194" hidden="1" customWidth="1"/>
    <col min="14856" max="14856" width="16.88671875" style="194" customWidth="1"/>
    <col min="14857" max="14857" width="0" style="194" hidden="1" customWidth="1"/>
    <col min="14858" max="14858" width="7.88671875" style="194"/>
    <col min="14859" max="14859" width="9.33203125" style="194" bestFit="1" customWidth="1"/>
    <col min="14860" max="15104" width="7.88671875" style="194"/>
    <col min="15105" max="15105" width="64.33203125" style="194" bestFit="1" customWidth="1"/>
    <col min="15106" max="15107" width="0" style="194" hidden="1" customWidth="1"/>
    <col min="15108" max="15108" width="7.6640625" style="194" customWidth="1"/>
    <col min="15109" max="15109" width="14.33203125" style="194" customWidth="1"/>
    <col min="15110" max="15111" width="0" style="194" hidden="1" customWidth="1"/>
    <col min="15112" max="15112" width="16.88671875" style="194" customWidth="1"/>
    <col min="15113" max="15113" width="0" style="194" hidden="1" customWidth="1"/>
    <col min="15114" max="15114" width="7.88671875" style="194"/>
    <col min="15115" max="15115" width="9.33203125" style="194" bestFit="1" customWidth="1"/>
    <col min="15116" max="15360" width="7.88671875" style="194"/>
    <col min="15361" max="15361" width="64.33203125" style="194" bestFit="1" customWidth="1"/>
    <col min="15362" max="15363" width="0" style="194" hidden="1" customWidth="1"/>
    <col min="15364" max="15364" width="7.6640625" style="194" customWidth="1"/>
    <col min="15365" max="15365" width="14.33203125" style="194" customWidth="1"/>
    <col min="15366" max="15367" width="0" style="194" hidden="1" customWidth="1"/>
    <col min="15368" max="15368" width="16.88671875" style="194" customWidth="1"/>
    <col min="15369" max="15369" width="0" style="194" hidden="1" customWidth="1"/>
    <col min="15370" max="15370" width="7.88671875" style="194"/>
    <col min="15371" max="15371" width="9.33203125" style="194" bestFit="1" customWidth="1"/>
    <col min="15372" max="15616" width="7.88671875" style="194"/>
    <col min="15617" max="15617" width="64.33203125" style="194" bestFit="1" customWidth="1"/>
    <col min="15618" max="15619" width="0" style="194" hidden="1" customWidth="1"/>
    <col min="15620" max="15620" width="7.6640625" style="194" customWidth="1"/>
    <col min="15621" max="15621" width="14.33203125" style="194" customWidth="1"/>
    <col min="15622" max="15623" width="0" style="194" hidden="1" customWidth="1"/>
    <col min="15624" max="15624" width="16.88671875" style="194" customWidth="1"/>
    <col min="15625" max="15625" width="0" style="194" hidden="1" customWidth="1"/>
    <col min="15626" max="15626" width="7.88671875" style="194"/>
    <col min="15627" max="15627" width="9.33203125" style="194" bestFit="1" customWidth="1"/>
    <col min="15628" max="15872" width="7.88671875" style="194"/>
    <col min="15873" max="15873" width="64.33203125" style="194" bestFit="1" customWidth="1"/>
    <col min="15874" max="15875" width="0" style="194" hidden="1" customWidth="1"/>
    <col min="15876" max="15876" width="7.6640625" style="194" customWidth="1"/>
    <col min="15877" max="15877" width="14.33203125" style="194" customWidth="1"/>
    <col min="15878" max="15879" width="0" style="194" hidden="1" customWidth="1"/>
    <col min="15880" max="15880" width="16.88671875" style="194" customWidth="1"/>
    <col min="15881" max="15881" width="0" style="194" hidden="1" customWidth="1"/>
    <col min="15882" max="15882" width="7.88671875" style="194"/>
    <col min="15883" max="15883" width="9.33203125" style="194" bestFit="1" customWidth="1"/>
    <col min="15884" max="16128" width="7.88671875" style="194"/>
    <col min="16129" max="16129" width="64.33203125" style="194" bestFit="1" customWidth="1"/>
    <col min="16130" max="16131" width="0" style="194" hidden="1" customWidth="1"/>
    <col min="16132" max="16132" width="7.6640625" style="194" customWidth="1"/>
    <col min="16133" max="16133" width="14.33203125" style="194" customWidth="1"/>
    <col min="16134" max="16135" width="0" style="194" hidden="1" customWidth="1"/>
    <col min="16136" max="16136" width="16.88671875" style="194" customWidth="1"/>
    <col min="16137" max="16137" width="0" style="194" hidden="1" customWidth="1"/>
    <col min="16138" max="16138" width="7.88671875" style="194"/>
    <col min="16139" max="16139" width="9.33203125" style="194" bestFit="1" customWidth="1"/>
    <col min="16140" max="16384" width="7.88671875" style="194"/>
  </cols>
  <sheetData>
    <row r="2" spans="1:9" ht="14.25" customHeight="1">
      <c r="H2" s="195" t="s">
        <v>288</v>
      </c>
    </row>
    <row r="3" spans="1:9" ht="14.25" customHeight="1">
      <c r="H3" s="196"/>
    </row>
    <row r="4" spans="1:9" ht="19.5" customHeight="1">
      <c r="A4" s="451" t="s">
        <v>176</v>
      </c>
      <c r="B4" s="451"/>
      <c r="C4" s="451"/>
      <c r="D4" s="451"/>
      <c r="E4" s="451"/>
      <c r="F4" s="451"/>
      <c r="G4" s="451"/>
      <c r="H4" s="451"/>
    </row>
    <row r="5" spans="1:9" ht="17.399999999999999">
      <c r="A5" s="451" t="s">
        <v>326</v>
      </c>
      <c r="B5" s="451"/>
      <c r="C5" s="451"/>
      <c r="D5" s="451"/>
      <c r="E5" s="451"/>
      <c r="F5" s="451"/>
      <c r="G5" s="451"/>
      <c r="H5" s="451"/>
    </row>
    <row r="6" spans="1:9" ht="15.75" hidden="1" customHeight="1">
      <c r="A6" s="452"/>
      <c r="B6" s="452"/>
      <c r="C6" s="452"/>
      <c r="D6" s="452"/>
      <c r="E6" s="452"/>
      <c r="F6" s="452"/>
      <c r="G6" s="452"/>
      <c r="H6" s="452"/>
      <c r="I6" s="197"/>
    </row>
    <row r="7" spans="1:9" ht="9.75" hidden="1" customHeight="1" thickBot="1">
      <c r="H7" s="198"/>
      <c r="I7" s="197"/>
    </row>
    <row r="8" spans="1:9" ht="18" hidden="1" customHeight="1" thickBot="1">
      <c r="A8" s="453" t="s">
        <v>177</v>
      </c>
      <c r="B8" s="199"/>
      <c r="C8" s="199"/>
      <c r="D8" s="455" t="s">
        <v>178</v>
      </c>
      <c r="E8" s="457" t="s">
        <v>179</v>
      </c>
      <c r="F8" s="380"/>
      <c r="G8" s="459" t="s">
        <v>180</v>
      </c>
      <c r="H8" s="200" t="s">
        <v>181</v>
      </c>
      <c r="I8" s="197"/>
    </row>
    <row r="9" spans="1:9" ht="13.5" hidden="1" customHeight="1">
      <c r="A9" s="454"/>
      <c r="B9" s="201" t="s">
        <v>182</v>
      </c>
      <c r="C9" s="201"/>
      <c r="D9" s="456"/>
      <c r="E9" s="458"/>
      <c r="F9" s="381"/>
      <c r="G9" s="460"/>
      <c r="H9" s="462" t="s">
        <v>183</v>
      </c>
      <c r="I9" s="466" t="s">
        <v>184</v>
      </c>
    </row>
    <row r="10" spans="1:9" ht="10.5" hidden="1" customHeight="1">
      <c r="A10" s="454"/>
      <c r="B10" s="202"/>
      <c r="C10" s="202"/>
      <c r="D10" s="456"/>
      <c r="E10" s="458"/>
      <c r="F10" s="381"/>
      <c r="G10" s="460"/>
      <c r="H10" s="463"/>
      <c r="I10" s="466"/>
    </row>
    <row r="11" spans="1:9" ht="45.75" hidden="1" customHeight="1" thickBot="1">
      <c r="A11" s="454"/>
      <c r="B11" s="202"/>
      <c r="C11" s="202"/>
      <c r="D11" s="456"/>
      <c r="E11" s="458"/>
      <c r="F11" s="381"/>
      <c r="G11" s="461"/>
      <c r="H11" s="464"/>
      <c r="I11" s="466"/>
    </row>
    <row r="12" spans="1:9" ht="15" customHeight="1">
      <c r="A12" s="203"/>
      <c r="B12" s="202"/>
      <c r="C12" s="202"/>
      <c r="D12" s="204"/>
      <c r="E12" s="205"/>
      <c r="F12" s="205"/>
      <c r="G12" s="205"/>
      <c r="H12" s="206" t="s">
        <v>36</v>
      </c>
      <c r="I12" s="382"/>
    </row>
    <row r="13" spans="1:9" ht="17.25" customHeight="1">
      <c r="A13" s="467" t="s">
        <v>185</v>
      </c>
      <c r="B13" s="207" t="s">
        <v>182</v>
      </c>
      <c r="C13" s="207"/>
      <c r="D13" s="468" t="s">
        <v>186</v>
      </c>
      <c r="E13" s="469" t="s">
        <v>187</v>
      </c>
      <c r="F13" s="468" t="s">
        <v>5</v>
      </c>
      <c r="G13" s="468"/>
      <c r="H13" s="472" t="s">
        <v>188</v>
      </c>
      <c r="I13" s="382"/>
    </row>
    <row r="14" spans="1:9" ht="9.75" customHeight="1">
      <c r="A14" s="467"/>
      <c r="B14" s="207"/>
      <c r="C14" s="207"/>
      <c r="D14" s="468"/>
      <c r="E14" s="470"/>
      <c r="F14" s="468" t="s">
        <v>179</v>
      </c>
      <c r="G14" s="468" t="s">
        <v>189</v>
      </c>
      <c r="H14" s="472"/>
      <c r="I14" s="382"/>
    </row>
    <row r="15" spans="1:9" ht="34.950000000000003" customHeight="1" thickBot="1">
      <c r="A15" s="467"/>
      <c r="B15" s="207"/>
      <c r="C15" s="207"/>
      <c r="D15" s="468"/>
      <c r="E15" s="471"/>
      <c r="F15" s="468"/>
      <c r="G15" s="468"/>
      <c r="H15" s="472"/>
      <c r="I15" s="382"/>
    </row>
    <row r="16" spans="1:9" ht="18" customHeight="1" thickBot="1">
      <c r="A16" s="383" t="s">
        <v>190</v>
      </c>
      <c r="B16" s="207"/>
      <c r="C16" s="207"/>
      <c r="D16" s="207">
        <v>23.21</v>
      </c>
      <c r="E16" s="208">
        <v>2627.25</v>
      </c>
      <c r="F16" s="208" t="e">
        <f>F17+F45</f>
        <v>#REF!</v>
      </c>
      <c r="G16" s="208" t="e">
        <f>G17+G45</f>
        <v>#REF!</v>
      </c>
      <c r="H16" s="208">
        <f>H17+H45</f>
        <v>170350.7</v>
      </c>
      <c r="I16" s="209">
        <v>1.2649999999999999</v>
      </c>
    </row>
    <row r="17" spans="1:11" ht="18" customHeight="1" thickBot="1">
      <c r="A17" s="383" t="s">
        <v>191</v>
      </c>
      <c r="B17" s="207"/>
      <c r="C17" s="207"/>
      <c r="D17" s="384"/>
      <c r="E17" s="208">
        <v>2569.25</v>
      </c>
      <c r="F17" s="208" t="e">
        <f>F18+F19+F20+F21+F22+F23+F24+F25+F26+F27+F28+F29+F30+F31+F32+F33+F34+F35+F37+F38+F40+F41+F42+#REF!+F43</f>
        <v>#REF!</v>
      </c>
      <c r="G17" s="208" t="e">
        <f>G18+G19+G20+G21+G22+G23+G24+G25+G26+G27+G28+G29+G30+G31+G32+G33+G34+G35+G37+G38+G40+G41+G42+#REF!+G43</f>
        <v>#REF!</v>
      </c>
      <c r="H17" s="208">
        <f>SUM(H18,H19,H20,H21,H22,H23,H24,H25,H26,H27,H28,H29,H30,H31,H32,H33,H34,H35,H37,H38,H40,H41,H42,H43)</f>
        <v>167097.70000000001</v>
      </c>
      <c r="I17" s="209"/>
      <c r="K17" s="210"/>
    </row>
    <row r="18" spans="1:11" ht="16.2" thickBot="1">
      <c r="A18" s="211" t="s">
        <v>124</v>
      </c>
      <c r="B18" s="212">
        <v>38.5</v>
      </c>
      <c r="C18" s="212">
        <v>113.5</v>
      </c>
      <c r="D18" s="213" t="s">
        <v>192</v>
      </c>
      <c r="E18" s="214">
        <f t="shared" ref="E18:E30" si="0">F18+G18</f>
        <v>171.5</v>
      </c>
      <c r="F18" s="215">
        <v>151</v>
      </c>
      <c r="G18" s="215">
        <v>20.5</v>
      </c>
      <c r="H18" s="385">
        <v>9199.2999999999993</v>
      </c>
      <c r="I18" s="209">
        <v>1.2649999999999999</v>
      </c>
      <c r="K18" s="210"/>
    </row>
    <row r="19" spans="1:11" ht="16.2" thickBot="1">
      <c r="A19" s="211" t="s">
        <v>125</v>
      </c>
      <c r="B19" s="212">
        <v>14</v>
      </c>
      <c r="C19" s="212">
        <v>74.5</v>
      </c>
      <c r="D19" s="213" t="s">
        <v>192</v>
      </c>
      <c r="E19" s="214">
        <f t="shared" si="0"/>
        <v>75.5</v>
      </c>
      <c r="F19" s="215">
        <v>75.5</v>
      </c>
      <c r="G19" s="215"/>
      <c r="H19" s="385">
        <v>4801.3</v>
      </c>
      <c r="I19" s="209">
        <v>1.2649999999999999</v>
      </c>
      <c r="K19" s="210"/>
    </row>
    <row r="20" spans="1:11" ht="16.2" thickBot="1">
      <c r="A20" s="211" t="s">
        <v>126</v>
      </c>
      <c r="B20" s="212">
        <v>19.25</v>
      </c>
      <c r="C20" s="212">
        <v>44.75</v>
      </c>
      <c r="D20" s="213" t="s">
        <v>192</v>
      </c>
      <c r="E20" s="214">
        <f t="shared" si="0"/>
        <v>58.5</v>
      </c>
      <c r="F20" s="215">
        <v>58.5</v>
      </c>
      <c r="G20" s="215"/>
      <c r="H20" s="385">
        <v>3538.6</v>
      </c>
      <c r="I20" s="209">
        <v>1.2649999999999999</v>
      </c>
      <c r="K20" s="210"/>
    </row>
    <row r="21" spans="1:11" ht="16.2" thickBot="1">
      <c r="A21" s="211" t="s">
        <v>113</v>
      </c>
      <c r="B21" s="212">
        <v>32.799999999999997</v>
      </c>
      <c r="C21" s="212">
        <v>50.2</v>
      </c>
      <c r="D21" s="213" t="s">
        <v>192</v>
      </c>
      <c r="E21" s="214">
        <f t="shared" si="0"/>
        <v>79</v>
      </c>
      <c r="F21" s="214">
        <v>79</v>
      </c>
      <c r="G21" s="214"/>
      <c r="H21" s="385">
        <v>4833.6000000000004</v>
      </c>
      <c r="I21" s="209">
        <v>1.2649999999999999</v>
      </c>
      <c r="K21" s="210"/>
    </row>
    <row r="22" spans="1:11" ht="16.2" thickBot="1">
      <c r="A22" s="211" t="s">
        <v>114</v>
      </c>
      <c r="B22" s="212">
        <v>39.25</v>
      </c>
      <c r="C22" s="212">
        <v>181.75</v>
      </c>
      <c r="D22" s="213" t="s">
        <v>192</v>
      </c>
      <c r="E22" s="214">
        <f t="shared" si="0"/>
        <v>213</v>
      </c>
      <c r="F22" s="215">
        <v>213</v>
      </c>
      <c r="G22" s="215"/>
      <c r="H22" s="385">
        <v>16044.7</v>
      </c>
      <c r="I22" s="209">
        <v>1.2649999999999999</v>
      </c>
      <c r="K22" s="210"/>
    </row>
    <row r="23" spans="1:11" ht="16.2" thickBot="1">
      <c r="A23" s="211" t="s">
        <v>115</v>
      </c>
      <c r="B23" s="212">
        <v>49.5</v>
      </c>
      <c r="C23" s="212">
        <v>110.5</v>
      </c>
      <c r="D23" s="213" t="s">
        <v>192</v>
      </c>
      <c r="E23" s="214">
        <f t="shared" si="0"/>
        <v>161.5</v>
      </c>
      <c r="F23" s="215">
        <v>150</v>
      </c>
      <c r="G23" s="215">
        <v>11.5</v>
      </c>
      <c r="H23" s="385">
        <v>9592.2999999999993</v>
      </c>
      <c r="I23" s="209">
        <v>1.2649999999999999</v>
      </c>
      <c r="K23" s="210"/>
    </row>
    <row r="24" spans="1:11" ht="16.2" thickBot="1">
      <c r="A24" s="211" t="s">
        <v>116</v>
      </c>
      <c r="B24" s="212">
        <v>136.80000000000001</v>
      </c>
      <c r="C24" s="212">
        <v>167.2</v>
      </c>
      <c r="D24" s="213" t="s">
        <v>192</v>
      </c>
      <c r="E24" s="214">
        <f t="shared" si="0"/>
        <v>397.5</v>
      </c>
      <c r="F24" s="215">
        <v>397.5</v>
      </c>
      <c r="G24" s="215"/>
      <c r="H24" s="385">
        <v>21513.200000000001</v>
      </c>
      <c r="I24" s="209">
        <v>1.2649999999999999</v>
      </c>
      <c r="K24" s="210"/>
    </row>
    <row r="25" spans="1:11" ht="16.2" thickBot="1">
      <c r="A25" s="211" t="s">
        <v>117</v>
      </c>
      <c r="B25" s="212">
        <v>59</v>
      </c>
      <c r="C25" s="212">
        <v>30</v>
      </c>
      <c r="D25" s="213" t="s">
        <v>192</v>
      </c>
      <c r="E25" s="214">
        <f t="shared" si="0"/>
        <v>85</v>
      </c>
      <c r="F25" s="215">
        <v>85</v>
      </c>
      <c r="G25" s="215"/>
      <c r="H25" s="385">
        <v>5756.1</v>
      </c>
      <c r="I25" s="209">
        <v>1.2649999999999999</v>
      </c>
      <c r="K25" s="210"/>
    </row>
    <row r="26" spans="1:11" ht="16.2" thickBot="1">
      <c r="A26" s="211" t="s">
        <v>118</v>
      </c>
      <c r="B26" s="212">
        <v>58</v>
      </c>
      <c r="C26" s="212">
        <v>84</v>
      </c>
      <c r="D26" s="213" t="s">
        <v>192</v>
      </c>
      <c r="E26" s="214">
        <f t="shared" si="0"/>
        <v>136</v>
      </c>
      <c r="F26" s="215">
        <v>136</v>
      </c>
      <c r="G26" s="215"/>
      <c r="H26" s="385">
        <v>10271</v>
      </c>
      <c r="I26" s="209">
        <v>1.2649999999999999</v>
      </c>
      <c r="K26" s="210"/>
    </row>
    <row r="27" spans="1:11" ht="16.2" thickBot="1">
      <c r="A27" s="211" t="s">
        <v>119</v>
      </c>
      <c r="B27" s="212">
        <v>33</v>
      </c>
      <c r="C27" s="212">
        <v>63</v>
      </c>
      <c r="D27" s="213" t="s">
        <v>192</v>
      </c>
      <c r="E27" s="214">
        <f t="shared" si="0"/>
        <v>84.5</v>
      </c>
      <c r="F27" s="215">
        <v>84.5</v>
      </c>
      <c r="G27" s="215"/>
      <c r="H27" s="385">
        <v>5520.1</v>
      </c>
      <c r="I27" s="209">
        <v>1.2649999999999999</v>
      </c>
      <c r="K27" s="210"/>
    </row>
    <row r="28" spans="1:11" ht="16.2" thickBot="1">
      <c r="A28" s="211" t="s">
        <v>120</v>
      </c>
      <c r="B28" s="212">
        <v>55</v>
      </c>
      <c r="C28" s="212">
        <v>103</v>
      </c>
      <c r="D28" s="213" t="s">
        <v>192</v>
      </c>
      <c r="E28" s="214">
        <f t="shared" si="0"/>
        <v>143</v>
      </c>
      <c r="F28" s="215">
        <v>143</v>
      </c>
      <c r="G28" s="215"/>
      <c r="H28" s="385">
        <v>9051.1</v>
      </c>
      <c r="I28" s="209">
        <v>1.2649999999999999</v>
      </c>
      <c r="K28" s="210"/>
    </row>
    <row r="29" spans="1:11" ht="16.2" thickBot="1">
      <c r="A29" s="211" t="s">
        <v>121</v>
      </c>
      <c r="B29" s="212">
        <v>50</v>
      </c>
      <c r="C29" s="212">
        <v>96</v>
      </c>
      <c r="D29" s="213" t="s">
        <v>192</v>
      </c>
      <c r="E29" s="214">
        <f t="shared" si="0"/>
        <v>134</v>
      </c>
      <c r="F29" s="215">
        <v>132</v>
      </c>
      <c r="G29" s="215">
        <v>2</v>
      </c>
      <c r="H29" s="385">
        <v>8715.9</v>
      </c>
      <c r="I29" s="209">
        <v>1.2649999999999999</v>
      </c>
      <c r="K29" s="210"/>
    </row>
    <row r="30" spans="1:11" ht="16.2" thickBot="1">
      <c r="A30" s="211" t="s">
        <v>131</v>
      </c>
      <c r="B30" s="212">
        <v>54.5</v>
      </c>
      <c r="C30" s="212">
        <v>11</v>
      </c>
      <c r="D30" s="213" t="s">
        <v>192</v>
      </c>
      <c r="E30" s="214">
        <f t="shared" si="0"/>
        <v>70</v>
      </c>
      <c r="F30" s="215">
        <v>70</v>
      </c>
      <c r="G30" s="215"/>
      <c r="H30" s="385">
        <v>5996.2</v>
      </c>
      <c r="I30" s="209">
        <v>1.2649999999999999</v>
      </c>
      <c r="K30" s="210"/>
    </row>
    <row r="31" spans="1:11" ht="16.2" thickBot="1">
      <c r="A31" s="211" t="s">
        <v>193</v>
      </c>
      <c r="B31" s="212">
        <v>25</v>
      </c>
      <c r="C31" s="212">
        <v>98.25</v>
      </c>
      <c r="D31" s="213" t="s">
        <v>192</v>
      </c>
      <c r="E31" s="214">
        <v>162.25</v>
      </c>
      <c r="F31" s="214">
        <v>127.25</v>
      </c>
      <c r="G31" s="214"/>
      <c r="H31" s="385">
        <v>10830</v>
      </c>
      <c r="I31" s="209">
        <v>1.2649999999999999</v>
      </c>
      <c r="K31" s="210"/>
    </row>
    <row r="32" spans="1:11" ht="16.2" thickBot="1">
      <c r="A32" s="211" t="s">
        <v>327</v>
      </c>
      <c r="B32" s="212">
        <v>35</v>
      </c>
      <c r="C32" s="212"/>
      <c r="D32" s="213" t="s">
        <v>192</v>
      </c>
      <c r="E32" s="214">
        <f t="shared" ref="E32:E39" si="1">F32+G32</f>
        <v>110</v>
      </c>
      <c r="F32" s="214">
        <v>110</v>
      </c>
      <c r="G32" s="214"/>
      <c r="H32" s="385">
        <v>7265.2</v>
      </c>
      <c r="I32" s="209">
        <v>1.2649999999999999</v>
      </c>
      <c r="K32" s="210"/>
    </row>
    <row r="33" spans="1:11" ht="17.25" customHeight="1" thickBot="1">
      <c r="A33" s="211" t="s">
        <v>134</v>
      </c>
      <c r="B33" s="212">
        <v>131</v>
      </c>
      <c r="C33" s="212"/>
      <c r="D33" s="213" t="s">
        <v>192</v>
      </c>
      <c r="E33" s="214">
        <f t="shared" si="1"/>
        <v>125</v>
      </c>
      <c r="F33" s="215">
        <v>125</v>
      </c>
      <c r="G33" s="215"/>
      <c r="H33" s="385">
        <v>8116.4</v>
      </c>
      <c r="I33" s="209">
        <v>1.2649999999999999</v>
      </c>
      <c r="K33" s="210"/>
    </row>
    <row r="34" spans="1:11" ht="17.25" customHeight="1" thickBot="1">
      <c r="A34" s="211" t="s">
        <v>135</v>
      </c>
      <c r="B34" s="212">
        <v>72.5</v>
      </c>
      <c r="C34" s="212">
        <v>13.5</v>
      </c>
      <c r="D34" s="213" t="s">
        <v>192</v>
      </c>
      <c r="E34" s="214">
        <f t="shared" si="1"/>
        <v>87.5</v>
      </c>
      <c r="F34" s="215">
        <v>83</v>
      </c>
      <c r="G34" s="215">
        <v>4.5</v>
      </c>
      <c r="H34" s="385">
        <v>7587.5</v>
      </c>
      <c r="I34" s="209">
        <v>1.2649999999999999</v>
      </c>
      <c r="K34" s="210"/>
    </row>
    <row r="35" spans="1:11" ht="17.25" customHeight="1" thickBot="1">
      <c r="A35" s="211" t="s">
        <v>136</v>
      </c>
      <c r="B35" s="212">
        <v>70.5</v>
      </c>
      <c r="C35" s="212"/>
      <c r="D35" s="213" t="s">
        <v>192</v>
      </c>
      <c r="E35" s="214">
        <f t="shared" si="1"/>
        <v>53.5</v>
      </c>
      <c r="F35" s="215">
        <v>53.5</v>
      </c>
      <c r="G35" s="215"/>
      <c r="H35" s="385">
        <v>5403.4</v>
      </c>
      <c r="I35" s="209">
        <v>1.2649999999999999</v>
      </c>
      <c r="K35" s="210"/>
    </row>
    <row r="36" spans="1:11" ht="16.2" hidden="1" thickBot="1">
      <c r="A36" s="211" t="s">
        <v>194</v>
      </c>
      <c r="B36" s="212"/>
      <c r="C36" s="212"/>
      <c r="D36" s="213" t="s">
        <v>192</v>
      </c>
      <c r="E36" s="214">
        <f t="shared" si="1"/>
        <v>0</v>
      </c>
      <c r="F36" s="214"/>
      <c r="G36" s="214"/>
      <c r="H36" s="385"/>
      <c r="I36" s="209">
        <v>1.2649999999999999</v>
      </c>
      <c r="K36" s="210"/>
    </row>
    <row r="37" spans="1:11" ht="17.25" customHeight="1" thickBot="1">
      <c r="A37" s="211" t="s">
        <v>195</v>
      </c>
      <c r="B37" s="212"/>
      <c r="C37" s="212"/>
      <c r="D37" s="213" t="s">
        <v>192</v>
      </c>
      <c r="E37" s="214">
        <f t="shared" si="1"/>
        <v>82</v>
      </c>
      <c r="F37" s="214">
        <v>57</v>
      </c>
      <c r="G37" s="214">
        <v>25</v>
      </c>
      <c r="H37" s="385">
        <v>2514</v>
      </c>
      <c r="I37" s="209">
        <v>1.2649999999999999</v>
      </c>
      <c r="K37" s="210"/>
    </row>
    <row r="38" spans="1:11" ht="16.2" thickBot="1">
      <c r="A38" s="211" t="s">
        <v>328</v>
      </c>
      <c r="B38" s="212"/>
      <c r="C38" s="212"/>
      <c r="D38" s="213" t="s">
        <v>192</v>
      </c>
      <c r="E38" s="214">
        <f t="shared" si="1"/>
        <v>16</v>
      </c>
      <c r="F38" s="214">
        <v>16</v>
      </c>
      <c r="G38" s="214"/>
      <c r="H38" s="385">
        <v>1643.6</v>
      </c>
      <c r="I38" s="209"/>
      <c r="K38" s="210"/>
    </row>
    <row r="39" spans="1:11" ht="16.2" hidden="1" thickBot="1">
      <c r="A39" s="211" t="s">
        <v>196</v>
      </c>
      <c r="B39" s="212"/>
      <c r="C39" s="212"/>
      <c r="D39" s="213" t="s">
        <v>192</v>
      </c>
      <c r="E39" s="214">
        <f t="shared" si="1"/>
        <v>8</v>
      </c>
      <c r="F39" s="214">
        <v>8</v>
      </c>
      <c r="G39" s="214"/>
      <c r="H39" s="385">
        <v>475.2</v>
      </c>
      <c r="I39" s="209"/>
      <c r="K39" s="210"/>
    </row>
    <row r="40" spans="1:11" ht="16.2" thickBot="1">
      <c r="A40" s="211" t="s">
        <v>329</v>
      </c>
      <c r="B40" s="212"/>
      <c r="C40" s="212"/>
      <c r="D40" s="213" t="s">
        <v>192</v>
      </c>
      <c r="E40" s="214">
        <v>16</v>
      </c>
      <c r="F40" s="214"/>
      <c r="G40" s="214"/>
      <c r="H40" s="385">
        <v>1138.9000000000001</v>
      </c>
      <c r="I40" s="209">
        <v>1.2649999999999999</v>
      </c>
    </row>
    <row r="41" spans="1:11" ht="15.6" customHeight="1" thickBot="1">
      <c r="A41" s="211" t="s">
        <v>197</v>
      </c>
      <c r="B41" s="212"/>
      <c r="C41" s="212"/>
      <c r="D41" s="213" t="s">
        <v>192</v>
      </c>
      <c r="E41" s="214">
        <f>F41+G41</f>
        <v>12</v>
      </c>
      <c r="F41" s="214">
        <v>12</v>
      </c>
      <c r="G41" s="214"/>
      <c r="H41" s="385">
        <v>757.6</v>
      </c>
      <c r="I41" s="209">
        <v>1.2649999999999999</v>
      </c>
      <c r="K41" s="210"/>
    </row>
    <row r="42" spans="1:11" ht="16.2" thickBot="1">
      <c r="A42" s="211" t="s">
        <v>330</v>
      </c>
      <c r="B42" s="212"/>
      <c r="C42" s="212"/>
      <c r="D42" s="213" t="s">
        <v>192</v>
      </c>
      <c r="E42" s="214">
        <f>F42+G42</f>
        <v>23</v>
      </c>
      <c r="F42" s="214">
        <v>23</v>
      </c>
      <c r="G42" s="214"/>
      <c r="H42" s="385">
        <v>993.7</v>
      </c>
      <c r="I42" s="209">
        <v>1.2649999999999999</v>
      </c>
      <c r="K42" s="210"/>
    </row>
    <row r="43" spans="1:11" ht="31.8" thickBot="1">
      <c r="A43" s="211" t="s">
        <v>199</v>
      </c>
      <c r="B43" s="212"/>
      <c r="C43" s="212"/>
      <c r="D43" s="213" t="s">
        <v>192</v>
      </c>
      <c r="E43" s="214">
        <f>F43+G43</f>
        <v>73</v>
      </c>
      <c r="F43" s="214">
        <v>73</v>
      </c>
      <c r="G43" s="214"/>
      <c r="H43" s="385">
        <v>6014</v>
      </c>
      <c r="I43" s="209">
        <v>1.2649999999999999</v>
      </c>
      <c r="K43" s="210"/>
    </row>
    <row r="44" spans="1:11" ht="16.2" customHeight="1" thickBot="1">
      <c r="A44" s="216"/>
      <c r="B44" s="212"/>
      <c r="C44" s="212"/>
      <c r="D44" s="213"/>
      <c r="E44" s="214"/>
      <c r="F44" s="214"/>
      <c r="G44" s="214"/>
      <c r="H44" s="385"/>
      <c r="I44" s="209">
        <v>1.2649999999999999</v>
      </c>
    </row>
    <row r="45" spans="1:11" ht="16.2" customHeight="1" thickBot="1">
      <c r="A45" s="217" t="s">
        <v>200</v>
      </c>
      <c r="B45" s="212"/>
      <c r="C45" s="212"/>
      <c r="D45" s="218" t="s">
        <v>201</v>
      </c>
      <c r="E45" s="219">
        <f>E46</f>
        <v>58</v>
      </c>
      <c r="F45" s="219">
        <f>F46</f>
        <v>58</v>
      </c>
      <c r="G45" s="219">
        <f>G46</f>
        <v>0</v>
      </c>
      <c r="H45" s="386">
        <v>3253</v>
      </c>
      <c r="I45" s="209"/>
    </row>
    <row r="46" spans="1:11" ht="17.25" customHeight="1" thickBot="1">
      <c r="A46" s="220" t="s">
        <v>202</v>
      </c>
      <c r="B46" s="221" t="s">
        <v>71</v>
      </c>
      <c r="C46" s="222" t="s">
        <v>203</v>
      </c>
      <c r="D46" s="223" t="s">
        <v>201</v>
      </c>
      <c r="E46" s="214">
        <f>F46+G46</f>
        <v>58</v>
      </c>
      <c r="F46" s="214">
        <v>58</v>
      </c>
      <c r="G46" s="214"/>
      <c r="H46" s="386">
        <v>3253</v>
      </c>
      <c r="I46" s="209">
        <v>1.2649999999999999</v>
      </c>
    </row>
    <row r="47" spans="1:11" ht="14.25" customHeight="1" thickBot="1">
      <c r="E47" s="224"/>
      <c r="F47" s="224"/>
      <c r="G47" s="224"/>
      <c r="I47" s="209">
        <v>1.2649999999999999</v>
      </c>
    </row>
    <row r="48" spans="1:11" ht="14.25" customHeight="1">
      <c r="I48" s="197"/>
    </row>
    <row r="49" spans="1:9" ht="14.25" customHeight="1">
      <c r="I49" s="197"/>
    </row>
    <row r="50" spans="1:9" ht="14.25" customHeight="1">
      <c r="A50" s="225"/>
      <c r="G50" s="465"/>
      <c r="H50" s="465"/>
      <c r="I50" s="197"/>
    </row>
    <row r="51" spans="1:9" ht="14.25" hidden="1" customHeight="1"/>
  </sheetData>
  <mergeCells count="17">
    <mergeCell ref="G50:H50"/>
    <mergeCell ref="I9:I11"/>
    <mergeCell ref="A13:A15"/>
    <mergeCell ref="D13:D15"/>
    <mergeCell ref="E13:E15"/>
    <mergeCell ref="F13:G13"/>
    <mergeCell ref="H13:H15"/>
    <mergeCell ref="F14:F15"/>
    <mergeCell ref="G14:G15"/>
    <mergeCell ref="A4:H4"/>
    <mergeCell ref="A5:H5"/>
    <mergeCell ref="A6:H6"/>
    <mergeCell ref="A8:A11"/>
    <mergeCell ref="D8:D11"/>
    <mergeCell ref="E8:E11"/>
    <mergeCell ref="G8:G11"/>
    <mergeCell ref="H9:H11"/>
  </mergeCells>
  <pageMargins left="0.78740157480314965" right="0.15748031496062992" top="0.19685039370078741" bottom="0.23622047244094491" header="0.19685039370078741" footer="0.23622047244094491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showZeros="0" topLeftCell="A4" zoomScale="110" zoomScaleNormal="110" workbookViewId="0">
      <selection activeCell="G43" sqref="G43"/>
    </sheetView>
  </sheetViews>
  <sheetFormatPr defaultColWidth="9.109375" defaultRowHeight="14.4"/>
  <cols>
    <col min="1" max="1" width="56.88671875" style="228" customWidth="1"/>
    <col min="2" max="2" width="10.44140625" style="228" customWidth="1"/>
    <col min="3" max="3" width="10.109375" style="228" customWidth="1"/>
    <col min="4" max="4" width="10.33203125" style="228" bestFit="1" customWidth="1"/>
    <col min="5" max="5" width="11.88671875" style="228" customWidth="1"/>
    <col min="6" max="6" width="4" style="228" hidden="1" customWidth="1"/>
    <col min="7" max="256" width="9.109375" style="228"/>
    <col min="257" max="257" width="56.88671875" style="228" customWidth="1"/>
    <col min="258" max="258" width="10.44140625" style="228" customWidth="1"/>
    <col min="259" max="259" width="10.109375" style="228" customWidth="1"/>
    <col min="260" max="260" width="10.33203125" style="228" bestFit="1" customWidth="1"/>
    <col min="261" max="261" width="11.88671875" style="228" customWidth="1"/>
    <col min="262" max="262" width="0" style="228" hidden="1" customWidth="1"/>
    <col min="263" max="512" width="9.109375" style="228"/>
    <col min="513" max="513" width="56.88671875" style="228" customWidth="1"/>
    <col min="514" max="514" width="10.44140625" style="228" customWidth="1"/>
    <col min="515" max="515" width="10.109375" style="228" customWidth="1"/>
    <col min="516" max="516" width="10.33203125" style="228" bestFit="1" customWidth="1"/>
    <col min="517" max="517" width="11.88671875" style="228" customWidth="1"/>
    <col min="518" max="518" width="0" style="228" hidden="1" customWidth="1"/>
    <col min="519" max="768" width="9.109375" style="228"/>
    <col min="769" max="769" width="56.88671875" style="228" customWidth="1"/>
    <col min="770" max="770" width="10.44140625" style="228" customWidth="1"/>
    <col min="771" max="771" width="10.109375" style="228" customWidth="1"/>
    <col min="772" max="772" width="10.33203125" style="228" bestFit="1" customWidth="1"/>
    <col min="773" max="773" width="11.88671875" style="228" customWidth="1"/>
    <col min="774" max="774" width="0" style="228" hidden="1" customWidth="1"/>
    <col min="775" max="1024" width="9.109375" style="228"/>
    <col min="1025" max="1025" width="56.88671875" style="228" customWidth="1"/>
    <col min="1026" max="1026" width="10.44140625" style="228" customWidth="1"/>
    <col min="1027" max="1027" width="10.109375" style="228" customWidth="1"/>
    <col min="1028" max="1028" width="10.33203125" style="228" bestFit="1" customWidth="1"/>
    <col min="1029" max="1029" width="11.88671875" style="228" customWidth="1"/>
    <col min="1030" max="1030" width="0" style="228" hidden="1" customWidth="1"/>
    <col min="1031" max="1280" width="9.109375" style="228"/>
    <col min="1281" max="1281" width="56.88671875" style="228" customWidth="1"/>
    <col min="1282" max="1282" width="10.44140625" style="228" customWidth="1"/>
    <col min="1283" max="1283" width="10.109375" style="228" customWidth="1"/>
    <col min="1284" max="1284" width="10.33203125" style="228" bestFit="1" customWidth="1"/>
    <col min="1285" max="1285" width="11.88671875" style="228" customWidth="1"/>
    <col min="1286" max="1286" width="0" style="228" hidden="1" customWidth="1"/>
    <col min="1287" max="1536" width="9.109375" style="228"/>
    <col min="1537" max="1537" width="56.88671875" style="228" customWidth="1"/>
    <col min="1538" max="1538" width="10.44140625" style="228" customWidth="1"/>
    <col min="1539" max="1539" width="10.109375" style="228" customWidth="1"/>
    <col min="1540" max="1540" width="10.33203125" style="228" bestFit="1" customWidth="1"/>
    <col min="1541" max="1541" width="11.88671875" style="228" customWidth="1"/>
    <col min="1542" max="1542" width="0" style="228" hidden="1" customWidth="1"/>
    <col min="1543" max="1792" width="9.109375" style="228"/>
    <col min="1793" max="1793" width="56.88671875" style="228" customWidth="1"/>
    <col min="1794" max="1794" width="10.44140625" style="228" customWidth="1"/>
    <col min="1795" max="1795" width="10.109375" style="228" customWidth="1"/>
    <col min="1796" max="1796" width="10.33203125" style="228" bestFit="1" customWidth="1"/>
    <col min="1797" max="1797" width="11.88671875" style="228" customWidth="1"/>
    <col min="1798" max="1798" width="0" style="228" hidden="1" customWidth="1"/>
    <col min="1799" max="2048" width="9.109375" style="228"/>
    <col min="2049" max="2049" width="56.88671875" style="228" customWidth="1"/>
    <col min="2050" max="2050" width="10.44140625" style="228" customWidth="1"/>
    <col min="2051" max="2051" width="10.109375" style="228" customWidth="1"/>
    <col min="2052" max="2052" width="10.33203125" style="228" bestFit="1" customWidth="1"/>
    <col min="2053" max="2053" width="11.88671875" style="228" customWidth="1"/>
    <col min="2054" max="2054" width="0" style="228" hidden="1" customWidth="1"/>
    <col min="2055" max="2304" width="9.109375" style="228"/>
    <col min="2305" max="2305" width="56.88671875" style="228" customWidth="1"/>
    <col min="2306" max="2306" width="10.44140625" style="228" customWidth="1"/>
    <col min="2307" max="2307" width="10.109375" style="228" customWidth="1"/>
    <col min="2308" max="2308" width="10.33203125" style="228" bestFit="1" customWidth="1"/>
    <col min="2309" max="2309" width="11.88671875" style="228" customWidth="1"/>
    <col min="2310" max="2310" width="0" style="228" hidden="1" customWidth="1"/>
    <col min="2311" max="2560" width="9.109375" style="228"/>
    <col min="2561" max="2561" width="56.88671875" style="228" customWidth="1"/>
    <col min="2562" max="2562" width="10.44140625" style="228" customWidth="1"/>
    <col min="2563" max="2563" width="10.109375" style="228" customWidth="1"/>
    <col min="2564" max="2564" width="10.33203125" style="228" bestFit="1" customWidth="1"/>
    <col min="2565" max="2565" width="11.88671875" style="228" customWidth="1"/>
    <col min="2566" max="2566" width="0" style="228" hidden="1" customWidth="1"/>
    <col min="2567" max="2816" width="9.109375" style="228"/>
    <col min="2817" max="2817" width="56.88671875" style="228" customWidth="1"/>
    <col min="2818" max="2818" width="10.44140625" style="228" customWidth="1"/>
    <col min="2819" max="2819" width="10.109375" style="228" customWidth="1"/>
    <col min="2820" max="2820" width="10.33203125" style="228" bestFit="1" customWidth="1"/>
    <col min="2821" max="2821" width="11.88671875" style="228" customWidth="1"/>
    <col min="2822" max="2822" width="0" style="228" hidden="1" customWidth="1"/>
    <col min="2823" max="3072" width="9.109375" style="228"/>
    <col min="3073" max="3073" width="56.88671875" style="228" customWidth="1"/>
    <col min="3074" max="3074" width="10.44140625" style="228" customWidth="1"/>
    <col min="3075" max="3075" width="10.109375" style="228" customWidth="1"/>
    <col min="3076" max="3076" width="10.33203125" style="228" bestFit="1" customWidth="1"/>
    <col min="3077" max="3077" width="11.88671875" style="228" customWidth="1"/>
    <col min="3078" max="3078" width="0" style="228" hidden="1" customWidth="1"/>
    <col min="3079" max="3328" width="9.109375" style="228"/>
    <col min="3329" max="3329" width="56.88671875" style="228" customWidth="1"/>
    <col min="3330" max="3330" width="10.44140625" style="228" customWidth="1"/>
    <col min="3331" max="3331" width="10.109375" style="228" customWidth="1"/>
    <col min="3332" max="3332" width="10.33203125" style="228" bestFit="1" customWidth="1"/>
    <col min="3333" max="3333" width="11.88671875" style="228" customWidth="1"/>
    <col min="3334" max="3334" width="0" style="228" hidden="1" customWidth="1"/>
    <col min="3335" max="3584" width="9.109375" style="228"/>
    <col min="3585" max="3585" width="56.88671875" style="228" customWidth="1"/>
    <col min="3586" max="3586" width="10.44140625" style="228" customWidth="1"/>
    <col min="3587" max="3587" width="10.109375" style="228" customWidth="1"/>
    <col min="3588" max="3588" width="10.33203125" style="228" bestFit="1" customWidth="1"/>
    <col min="3589" max="3589" width="11.88671875" style="228" customWidth="1"/>
    <col min="3590" max="3590" width="0" style="228" hidden="1" customWidth="1"/>
    <col min="3591" max="3840" width="9.109375" style="228"/>
    <col min="3841" max="3841" width="56.88671875" style="228" customWidth="1"/>
    <col min="3842" max="3842" width="10.44140625" style="228" customWidth="1"/>
    <col min="3843" max="3843" width="10.109375" style="228" customWidth="1"/>
    <col min="3844" max="3844" width="10.33203125" style="228" bestFit="1" customWidth="1"/>
    <col min="3845" max="3845" width="11.88671875" style="228" customWidth="1"/>
    <col min="3846" max="3846" width="0" style="228" hidden="1" customWidth="1"/>
    <col min="3847" max="4096" width="9.109375" style="228"/>
    <col min="4097" max="4097" width="56.88671875" style="228" customWidth="1"/>
    <col min="4098" max="4098" width="10.44140625" style="228" customWidth="1"/>
    <col min="4099" max="4099" width="10.109375" style="228" customWidth="1"/>
    <col min="4100" max="4100" width="10.33203125" style="228" bestFit="1" customWidth="1"/>
    <col min="4101" max="4101" width="11.88671875" style="228" customWidth="1"/>
    <col min="4102" max="4102" width="0" style="228" hidden="1" customWidth="1"/>
    <col min="4103" max="4352" width="9.109375" style="228"/>
    <col min="4353" max="4353" width="56.88671875" style="228" customWidth="1"/>
    <col min="4354" max="4354" width="10.44140625" style="228" customWidth="1"/>
    <col min="4355" max="4355" width="10.109375" style="228" customWidth="1"/>
    <col min="4356" max="4356" width="10.33203125" style="228" bestFit="1" customWidth="1"/>
    <col min="4357" max="4357" width="11.88671875" style="228" customWidth="1"/>
    <col min="4358" max="4358" width="0" style="228" hidden="1" customWidth="1"/>
    <col min="4359" max="4608" width="9.109375" style="228"/>
    <col min="4609" max="4609" width="56.88671875" style="228" customWidth="1"/>
    <col min="4610" max="4610" width="10.44140625" style="228" customWidth="1"/>
    <col min="4611" max="4611" width="10.109375" style="228" customWidth="1"/>
    <col min="4612" max="4612" width="10.33203125" style="228" bestFit="1" customWidth="1"/>
    <col min="4613" max="4613" width="11.88671875" style="228" customWidth="1"/>
    <col min="4614" max="4614" width="0" style="228" hidden="1" customWidth="1"/>
    <col min="4615" max="4864" width="9.109375" style="228"/>
    <col min="4865" max="4865" width="56.88671875" style="228" customWidth="1"/>
    <col min="4866" max="4866" width="10.44140625" style="228" customWidth="1"/>
    <col min="4867" max="4867" width="10.109375" style="228" customWidth="1"/>
    <col min="4868" max="4868" width="10.33203125" style="228" bestFit="1" customWidth="1"/>
    <col min="4869" max="4869" width="11.88671875" style="228" customWidth="1"/>
    <col min="4870" max="4870" width="0" style="228" hidden="1" customWidth="1"/>
    <col min="4871" max="5120" width="9.109375" style="228"/>
    <col min="5121" max="5121" width="56.88671875" style="228" customWidth="1"/>
    <col min="5122" max="5122" width="10.44140625" style="228" customWidth="1"/>
    <col min="5123" max="5123" width="10.109375" style="228" customWidth="1"/>
    <col min="5124" max="5124" width="10.33203125" style="228" bestFit="1" customWidth="1"/>
    <col min="5125" max="5125" width="11.88671875" style="228" customWidth="1"/>
    <col min="5126" max="5126" width="0" style="228" hidden="1" customWidth="1"/>
    <col min="5127" max="5376" width="9.109375" style="228"/>
    <col min="5377" max="5377" width="56.88671875" style="228" customWidth="1"/>
    <col min="5378" max="5378" width="10.44140625" style="228" customWidth="1"/>
    <col min="5379" max="5379" width="10.109375" style="228" customWidth="1"/>
    <col min="5380" max="5380" width="10.33203125" style="228" bestFit="1" customWidth="1"/>
    <col min="5381" max="5381" width="11.88671875" style="228" customWidth="1"/>
    <col min="5382" max="5382" width="0" style="228" hidden="1" customWidth="1"/>
    <col min="5383" max="5632" width="9.109375" style="228"/>
    <col min="5633" max="5633" width="56.88671875" style="228" customWidth="1"/>
    <col min="5634" max="5634" width="10.44140625" style="228" customWidth="1"/>
    <col min="5635" max="5635" width="10.109375" style="228" customWidth="1"/>
    <col min="5636" max="5636" width="10.33203125" style="228" bestFit="1" customWidth="1"/>
    <col min="5637" max="5637" width="11.88671875" style="228" customWidth="1"/>
    <col min="5638" max="5638" width="0" style="228" hidden="1" customWidth="1"/>
    <col min="5639" max="5888" width="9.109375" style="228"/>
    <col min="5889" max="5889" width="56.88671875" style="228" customWidth="1"/>
    <col min="5890" max="5890" width="10.44140625" style="228" customWidth="1"/>
    <col min="5891" max="5891" width="10.109375" style="228" customWidth="1"/>
    <col min="5892" max="5892" width="10.33203125" style="228" bestFit="1" customWidth="1"/>
    <col min="5893" max="5893" width="11.88671875" style="228" customWidth="1"/>
    <col min="5894" max="5894" width="0" style="228" hidden="1" customWidth="1"/>
    <col min="5895" max="6144" width="9.109375" style="228"/>
    <col min="6145" max="6145" width="56.88671875" style="228" customWidth="1"/>
    <col min="6146" max="6146" width="10.44140625" style="228" customWidth="1"/>
    <col min="6147" max="6147" width="10.109375" style="228" customWidth="1"/>
    <col min="6148" max="6148" width="10.33203125" style="228" bestFit="1" customWidth="1"/>
    <col min="6149" max="6149" width="11.88671875" style="228" customWidth="1"/>
    <col min="6150" max="6150" width="0" style="228" hidden="1" customWidth="1"/>
    <col min="6151" max="6400" width="9.109375" style="228"/>
    <col min="6401" max="6401" width="56.88671875" style="228" customWidth="1"/>
    <col min="6402" max="6402" width="10.44140625" style="228" customWidth="1"/>
    <col min="6403" max="6403" width="10.109375" style="228" customWidth="1"/>
    <col min="6404" max="6404" width="10.33203125" style="228" bestFit="1" customWidth="1"/>
    <col min="6405" max="6405" width="11.88671875" style="228" customWidth="1"/>
    <col min="6406" max="6406" width="0" style="228" hidden="1" customWidth="1"/>
    <col min="6407" max="6656" width="9.109375" style="228"/>
    <col min="6657" max="6657" width="56.88671875" style="228" customWidth="1"/>
    <col min="6658" max="6658" width="10.44140625" style="228" customWidth="1"/>
    <col min="6659" max="6659" width="10.109375" style="228" customWidth="1"/>
    <col min="6660" max="6660" width="10.33203125" style="228" bestFit="1" customWidth="1"/>
    <col min="6661" max="6661" width="11.88671875" style="228" customWidth="1"/>
    <col min="6662" max="6662" width="0" style="228" hidden="1" customWidth="1"/>
    <col min="6663" max="6912" width="9.109375" style="228"/>
    <col min="6913" max="6913" width="56.88671875" style="228" customWidth="1"/>
    <col min="6914" max="6914" width="10.44140625" style="228" customWidth="1"/>
    <col min="6915" max="6915" width="10.109375" style="228" customWidth="1"/>
    <col min="6916" max="6916" width="10.33203125" style="228" bestFit="1" customWidth="1"/>
    <col min="6917" max="6917" width="11.88671875" style="228" customWidth="1"/>
    <col min="6918" max="6918" width="0" style="228" hidden="1" customWidth="1"/>
    <col min="6919" max="7168" width="9.109375" style="228"/>
    <col min="7169" max="7169" width="56.88671875" style="228" customWidth="1"/>
    <col min="7170" max="7170" width="10.44140625" style="228" customWidth="1"/>
    <col min="7171" max="7171" width="10.109375" style="228" customWidth="1"/>
    <col min="7172" max="7172" width="10.33203125" style="228" bestFit="1" customWidth="1"/>
    <col min="7173" max="7173" width="11.88671875" style="228" customWidth="1"/>
    <col min="7174" max="7174" width="0" style="228" hidden="1" customWidth="1"/>
    <col min="7175" max="7424" width="9.109375" style="228"/>
    <col min="7425" max="7425" width="56.88671875" style="228" customWidth="1"/>
    <col min="7426" max="7426" width="10.44140625" style="228" customWidth="1"/>
    <col min="7427" max="7427" width="10.109375" style="228" customWidth="1"/>
    <col min="7428" max="7428" width="10.33203125" style="228" bestFit="1" customWidth="1"/>
    <col min="7429" max="7429" width="11.88671875" style="228" customWidth="1"/>
    <col min="7430" max="7430" width="0" style="228" hidden="1" customWidth="1"/>
    <col min="7431" max="7680" width="9.109375" style="228"/>
    <col min="7681" max="7681" width="56.88671875" style="228" customWidth="1"/>
    <col min="7682" max="7682" width="10.44140625" style="228" customWidth="1"/>
    <col min="7683" max="7683" width="10.109375" style="228" customWidth="1"/>
    <col min="7684" max="7684" width="10.33203125" style="228" bestFit="1" customWidth="1"/>
    <col min="7685" max="7685" width="11.88671875" style="228" customWidth="1"/>
    <col min="7686" max="7686" width="0" style="228" hidden="1" customWidth="1"/>
    <col min="7687" max="7936" width="9.109375" style="228"/>
    <col min="7937" max="7937" width="56.88671875" style="228" customWidth="1"/>
    <col min="7938" max="7938" width="10.44140625" style="228" customWidth="1"/>
    <col min="7939" max="7939" width="10.109375" style="228" customWidth="1"/>
    <col min="7940" max="7940" width="10.33203125" style="228" bestFit="1" customWidth="1"/>
    <col min="7941" max="7941" width="11.88671875" style="228" customWidth="1"/>
    <col min="7942" max="7942" width="0" style="228" hidden="1" customWidth="1"/>
    <col min="7943" max="8192" width="9.109375" style="228"/>
    <col min="8193" max="8193" width="56.88671875" style="228" customWidth="1"/>
    <col min="8194" max="8194" width="10.44140625" style="228" customWidth="1"/>
    <col min="8195" max="8195" width="10.109375" style="228" customWidth="1"/>
    <col min="8196" max="8196" width="10.33203125" style="228" bestFit="1" customWidth="1"/>
    <col min="8197" max="8197" width="11.88671875" style="228" customWidth="1"/>
    <col min="8198" max="8198" width="0" style="228" hidden="1" customWidth="1"/>
    <col min="8199" max="8448" width="9.109375" style="228"/>
    <col min="8449" max="8449" width="56.88671875" style="228" customWidth="1"/>
    <col min="8450" max="8450" width="10.44140625" style="228" customWidth="1"/>
    <col min="8451" max="8451" width="10.109375" style="228" customWidth="1"/>
    <col min="8452" max="8452" width="10.33203125" style="228" bestFit="1" customWidth="1"/>
    <col min="8453" max="8453" width="11.88671875" style="228" customWidth="1"/>
    <col min="8454" max="8454" width="0" style="228" hidden="1" customWidth="1"/>
    <col min="8455" max="8704" width="9.109375" style="228"/>
    <col min="8705" max="8705" width="56.88671875" style="228" customWidth="1"/>
    <col min="8706" max="8706" width="10.44140625" style="228" customWidth="1"/>
    <col min="8707" max="8707" width="10.109375" style="228" customWidth="1"/>
    <col min="8708" max="8708" width="10.33203125" style="228" bestFit="1" customWidth="1"/>
    <col min="8709" max="8709" width="11.88671875" style="228" customWidth="1"/>
    <col min="8710" max="8710" width="0" style="228" hidden="1" customWidth="1"/>
    <col min="8711" max="8960" width="9.109375" style="228"/>
    <col min="8961" max="8961" width="56.88671875" style="228" customWidth="1"/>
    <col min="8962" max="8962" width="10.44140625" style="228" customWidth="1"/>
    <col min="8963" max="8963" width="10.109375" style="228" customWidth="1"/>
    <col min="8964" max="8964" width="10.33203125" style="228" bestFit="1" customWidth="1"/>
    <col min="8965" max="8965" width="11.88671875" style="228" customWidth="1"/>
    <col min="8966" max="8966" width="0" style="228" hidden="1" customWidth="1"/>
    <col min="8967" max="9216" width="9.109375" style="228"/>
    <col min="9217" max="9217" width="56.88671875" style="228" customWidth="1"/>
    <col min="9218" max="9218" width="10.44140625" style="228" customWidth="1"/>
    <col min="9219" max="9219" width="10.109375" style="228" customWidth="1"/>
    <col min="9220" max="9220" width="10.33203125" style="228" bestFit="1" customWidth="1"/>
    <col min="9221" max="9221" width="11.88671875" style="228" customWidth="1"/>
    <col min="9222" max="9222" width="0" style="228" hidden="1" customWidth="1"/>
    <col min="9223" max="9472" width="9.109375" style="228"/>
    <col min="9473" max="9473" width="56.88671875" style="228" customWidth="1"/>
    <col min="9474" max="9474" width="10.44140625" style="228" customWidth="1"/>
    <col min="9475" max="9475" width="10.109375" style="228" customWidth="1"/>
    <col min="9476" max="9476" width="10.33203125" style="228" bestFit="1" customWidth="1"/>
    <col min="9477" max="9477" width="11.88671875" style="228" customWidth="1"/>
    <col min="9478" max="9478" width="0" style="228" hidden="1" customWidth="1"/>
    <col min="9479" max="9728" width="9.109375" style="228"/>
    <col min="9729" max="9729" width="56.88671875" style="228" customWidth="1"/>
    <col min="9730" max="9730" width="10.44140625" style="228" customWidth="1"/>
    <col min="9731" max="9731" width="10.109375" style="228" customWidth="1"/>
    <col min="9732" max="9732" width="10.33203125" style="228" bestFit="1" customWidth="1"/>
    <col min="9733" max="9733" width="11.88671875" style="228" customWidth="1"/>
    <col min="9734" max="9734" width="0" style="228" hidden="1" customWidth="1"/>
    <col min="9735" max="9984" width="9.109375" style="228"/>
    <col min="9985" max="9985" width="56.88671875" style="228" customWidth="1"/>
    <col min="9986" max="9986" width="10.44140625" style="228" customWidth="1"/>
    <col min="9987" max="9987" width="10.109375" style="228" customWidth="1"/>
    <col min="9988" max="9988" width="10.33203125" style="228" bestFit="1" customWidth="1"/>
    <col min="9989" max="9989" width="11.88671875" style="228" customWidth="1"/>
    <col min="9990" max="9990" width="0" style="228" hidden="1" customWidth="1"/>
    <col min="9991" max="10240" width="9.109375" style="228"/>
    <col min="10241" max="10241" width="56.88671875" style="228" customWidth="1"/>
    <col min="10242" max="10242" width="10.44140625" style="228" customWidth="1"/>
    <col min="10243" max="10243" width="10.109375" style="228" customWidth="1"/>
    <col min="10244" max="10244" width="10.33203125" style="228" bestFit="1" customWidth="1"/>
    <col min="10245" max="10245" width="11.88671875" style="228" customWidth="1"/>
    <col min="10246" max="10246" width="0" style="228" hidden="1" customWidth="1"/>
    <col min="10247" max="10496" width="9.109375" style="228"/>
    <col min="10497" max="10497" width="56.88671875" style="228" customWidth="1"/>
    <col min="10498" max="10498" width="10.44140625" style="228" customWidth="1"/>
    <col min="10499" max="10499" width="10.109375" style="228" customWidth="1"/>
    <col min="10500" max="10500" width="10.33203125" style="228" bestFit="1" customWidth="1"/>
    <col min="10501" max="10501" width="11.88671875" style="228" customWidth="1"/>
    <col min="10502" max="10502" width="0" style="228" hidden="1" customWidth="1"/>
    <col min="10503" max="10752" width="9.109375" style="228"/>
    <col min="10753" max="10753" width="56.88671875" style="228" customWidth="1"/>
    <col min="10754" max="10754" width="10.44140625" style="228" customWidth="1"/>
    <col min="10755" max="10755" width="10.109375" style="228" customWidth="1"/>
    <col min="10756" max="10756" width="10.33203125" style="228" bestFit="1" customWidth="1"/>
    <col min="10757" max="10757" width="11.88671875" style="228" customWidth="1"/>
    <col min="10758" max="10758" width="0" style="228" hidden="1" customWidth="1"/>
    <col min="10759" max="11008" width="9.109375" style="228"/>
    <col min="11009" max="11009" width="56.88671875" style="228" customWidth="1"/>
    <col min="11010" max="11010" width="10.44140625" style="228" customWidth="1"/>
    <col min="11011" max="11011" width="10.109375" style="228" customWidth="1"/>
    <col min="11012" max="11012" width="10.33203125" style="228" bestFit="1" customWidth="1"/>
    <col min="11013" max="11013" width="11.88671875" style="228" customWidth="1"/>
    <col min="11014" max="11014" width="0" style="228" hidden="1" customWidth="1"/>
    <col min="11015" max="11264" width="9.109375" style="228"/>
    <col min="11265" max="11265" width="56.88671875" style="228" customWidth="1"/>
    <col min="11266" max="11266" width="10.44140625" style="228" customWidth="1"/>
    <col min="11267" max="11267" width="10.109375" style="228" customWidth="1"/>
    <col min="11268" max="11268" width="10.33203125" style="228" bestFit="1" customWidth="1"/>
    <col min="11269" max="11269" width="11.88671875" style="228" customWidth="1"/>
    <col min="11270" max="11270" width="0" style="228" hidden="1" customWidth="1"/>
    <col min="11271" max="11520" width="9.109375" style="228"/>
    <col min="11521" max="11521" width="56.88671875" style="228" customWidth="1"/>
    <col min="11522" max="11522" width="10.44140625" style="228" customWidth="1"/>
    <col min="11523" max="11523" width="10.109375" style="228" customWidth="1"/>
    <col min="11524" max="11524" width="10.33203125" style="228" bestFit="1" customWidth="1"/>
    <col min="11525" max="11525" width="11.88671875" style="228" customWidth="1"/>
    <col min="11526" max="11526" width="0" style="228" hidden="1" customWidth="1"/>
    <col min="11527" max="11776" width="9.109375" style="228"/>
    <col min="11777" max="11777" width="56.88671875" style="228" customWidth="1"/>
    <col min="11778" max="11778" width="10.44140625" style="228" customWidth="1"/>
    <col min="11779" max="11779" width="10.109375" style="228" customWidth="1"/>
    <col min="11780" max="11780" width="10.33203125" style="228" bestFit="1" customWidth="1"/>
    <col min="11781" max="11781" width="11.88671875" style="228" customWidth="1"/>
    <col min="11782" max="11782" width="0" style="228" hidden="1" customWidth="1"/>
    <col min="11783" max="12032" width="9.109375" style="228"/>
    <col min="12033" max="12033" width="56.88671875" style="228" customWidth="1"/>
    <col min="12034" max="12034" width="10.44140625" style="228" customWidth="1"/>
    <col min="12035" max="12035" width="10.109375" style="228" customWidth="1"/>
    <col min="12036" max="12036" width="10.33203125" style="228" bestFit="1" customWidth="1"/>
    <col min="12037" max="12037" width="11.88671875" style="228" customWidth="1"/>
    <col min="12038" max="12038" width="0" style="228" hidden="1" customWidth="1"/>
    <col min="12039" max="12288" width="9.109375" style="228"/>
    <col min="12289" max="12289" width="56.88671875" style="228" customWidth="1"/>
    <col min="12290" max="12290" width="10.44140625" style="228" customWidth="1"/>
    <col min="12291" max="12291" width="10.109375" style="228" customWidth="1"/>
    <col min="12292" max="12292" width="10.33203125" style="228" bestFit="1" customWidth="1"/>
    <col min="12293" max="12293" width="11.88671875" style="228" customWidth="1"/>
    <col min="12294" max="12294" width="0" style="228" hidden="1" customWidth="1"/>
    <col min="12295" max="12544" width="9.109375" style="228"/>
    <col min="12545" max="12545" width="56.88671875" style="228" customWidth="1"/>
    <col min="12546" max="12546" width="10.44140625" style="228" customWidth="1"/>
    <col min="12547" max="12547" width="10.109375" style="228" customWidth="1"/>
    <col min="12548" max="12548" width="10.33203125" style="228" bestFit="1" customWidth="1"/>
    <col min="12549" max="12549" width="11.88671875" style="228" customWidth="1"/>
    <col min="12550" max="12550" width="0" style="228" hidden="1" customWidth="1"/>
    <col min="12551" max="12800" width="9.109375" style="228"/>
    <col min="12801" max="12801" width="56.88671875" style="228" customWidth="1"/>
    <col min="12802" max="12802" width="10.44140625" style="228" customWidth="1"/>
    <col min="12803" max="12803" width="10.109375" style="228" customWidth="1"/>
    <col min="12804" max="12804" width="10.33203125" style="228" bestFit="1" customWidth="1"/>
    <col min="12805" max="12805" width="11.88671875" style="228" customWidth="1"/>
    <col min="12806" max="12806" width="0" style="228" hidden="1" customWidth="1"/>
    <col min="12807" max="13056" width="9.109375" style="228"/>
    <col min="13057" max="13057" width="56.88671875" style="228" customWidth="1"/>
    <col min="13058" max="13058" width="10.44140625" style="228" customWidth="1"/>
    <col min="13059" max="13059" width="10.109375" style="228" customWidth="1"/>
    <col min="13060" max="13060" width="10.33203125" style="228" bestFit="1" customWidth="1"/>
    <col min="13061" max="13061" width="11.88671875" style="228" customWidth="1"/>
    <col min="13062" max="13062" width="0" style="228" hidden="1" customWidth="1"/>
    <col min="13063" max="13312" width="9.109375" style="228"/>
    <col min="13313" max="13313" width="56.88671875" style="228" customWidth="1"/>
    <col min="13314" max="13314" width="10.44140625" style="228" customWidth="1"/>
    <col min="13315" max="13315" width="10.109375" style="228" customWidth="1"/>
    <col min="13316" max="13316" width="10.33203125" style="228" bestFit="1" customWidth="1"/>
    <col min="13317" max="13317" width="11.88671875" style="228" customWidth="1"/>
    <col min="13318" max="13318" width="0" style="228" hidden="1" customWidth="1"/>
    <col min="13319" max="13568" width="9.109375" style="228"/>
    <col min="13569" max="13569" width="56.88671875" style="228" customWidth="1"/>
    <col min="13570" max="13570" width="10.44140625" style="228" customWidth="1"/>
    <col min="13571" max="13571" width="10.109375" style="228" customWidth="1"/>
    <col min="13572" max="13572" width="10.33203125" style="228" bestFit="1" customWidth="1"/>
    <col min="13573" max="13573" width="11.88671875" style="228" customWidth="1"/>
    <col min="13574" max="13574" width="0" style="228" hidden="1" customWidth="1"/>
    <col min="13575" max="13824" width="9.109375" style="228"/>
    <col min="13825" max="13825" width="56.88671875" style="228" customWidth="1"/>
    <col min="13826" max="13826" width="10.44140625" style="228" customWidth="1"/>
    <col min="13827" max="13827" width="10.109375" style="228" customWidth="1"/>
    <col min="13828" max="13828" width="10.33203125" style="228" bestFit="1" customWidth="1"/>
    <col min="13829" max="13829" width="11.88671875" style="228" customWidth="1"/>
    <col min="13830" max="13830" width="0" style="228" hidden="1" customWidth="1"/>
    <col min="13831" max="14080" width="9.109375" style="228"/>
    <col min="14081" max="14081" width="56.88671875" style="228" customWidth="1"/>
    <col min="14082" max="14082" width="10.44140625" style="228" customWidth="1"/>
    <col min="14083" max="14083" width="10.109375" style="228" customWidth="1"/>
    <col min="14084" max="14084" width="10.33203125" style="228" bestFit="1" customWidth="1"/>
    <col min="14085" max="14085" width="11.88671875" style="228" customWidth="1"/>
    <col min="14086" max="14086" width="0" style="228" hidden="1" customWidth="1"/>
    <col min="14087" max="14336" width="9.109375" style="228"/>
    <col min="14337" max="14337" width="56.88671875" style="228" customWidth="1"/>
    <col min="14338" max="14338" width="10.44140625" style="228" customWidth="1"/>
    <col min="14339" max="14339" width="10.109375" style="228" customWidth="1"/>
    <col min="14340" max="14340" width="10.33203125" style="228" bestFit="1" customWidth="1"/>
    <col min="14341" max="14341" width="11.88671875" style="228" customWidth="1"/>
    <col min="14342" max="14342" width="0" style="228" hidden="1" customWidth="1"/>
    <col min="14343" max="14592" width="9.109375" style="228"/>
    <col min="14593" max="14593" width="56.88671875" style="228" customWidth="1"/>
    <col min="14594" max="14594" width="10.44140625" style="228" customWidth="1"/>
    <col min="14595" max="14595" width="10.109375" style="228" customWidth="1"/>
    <col min="14596" max="14596" width="10.33203125" style="228" bestFit="1" customWidth="1"/>
    <col min="14597" max="14597" width="11.88671875" style="228" customWidth="1"/>
    <col min="14598" max="14598" width="0" style="228" hidden="1" customWidth="1"/>
    <col min="14599" max="14848" width="9.109375" style="228"/>
    <col min="14849" max="14849" width="56.88671875" style="228" customWidth="1"/>
    <col min="14850" max="14850" width="10.44140625" style="228" customWidth="1"/>
    <col min="14851" max="14851" width="10.109375" style="228" customWidth="1"/>
    <col min="14852" max="14852" width="10.33203125" style="228" bestFit="1" customWidth="1"/>
    <col min="14853" max="14853" width="11.88671875" style="228" customWidth="1"/>
    <col min="14854" max="14854" width="0" style="228" hidden="1" customWidth="1"/>
    <col min="14855" max="15104" width="9.109375" style="228"/>
    <col min="15105" max="15105" width="56.88671875" style="228" customWidth="1"/>
    <col min="15106" max="15106" width="10.44140625" style="228" customWidth="1"/>
    <col min="15107" max="15107" width="10.109375" style="228" customWidth="1"/>
    <col min="15108" max="15108" width="10.33203125" style="228" bestFit="1" customWidth="1"/>
    <col min="15109" max="15109" width="11.88671875" style="228" customWidth="1"/>
    <col min="15110" max="15110" width="0" style="228" hidden="1" customWidth="1"/>
    <col min="15111" max="15360" width="9.109375" style="228"/>
    <col min="15361" max="15361" width="56.88671875" style="228" customWidth="1"/>
    <col min="15362" max="15362" width="10.44140625" style="228" customWidth="1"/>
    <col min="15363" max="15363" width="10.109375" style="228" customWidth="1"/>
    <col min="15364" max="15364" width="10.33203125" style="228" bestFit="1" customWidth="1"/>
    <col min="15365" max="15365" width="11.88671875" style="228" customWidth="1"/>
    <col min="15366" max="15366" width="0" style="228" hidden="1" customWidth="1"/>
    <col min="15367" max="15616" width="9.109375" style="228"/>
    <col min="15617" max="15617" width="56.88671875" style="228" customWidth="1"/>
    <col min="15618" max="15618" width="10.44140625" style="228" customWidth="1"/>
    <col min="15619" max="15619" width="10.109375" style="228" customWidth="1"/>
    <col min="15620" max="15620" width="10.33203125" style="228" bestFit="1" customWidth="1"/>
    <col min="15621" max="15621" width="11.88671875" style="228" customWidth="1"/>
    <col min="15622" max="15622" width="0" style="228" hidden="1" customWidth="1"/>
    <col min="15623" max="15872" width="9.109375" style="228"/>
    <col min="15873" max="15873" width="56.88671875" style="228" customWidth="1"/>
    <col min="15874" max="15874" width="10.44140625" style="228" customWidth="1"/>
    <col min="15875" max="15875" width="10.109375" style="228" customWidth="1"/>
    <col min="15876" max="15876" width="10.33203125" style="228" bestFit="1" customWidth="1"/>
    <col min="15877" max="15877" width="11.88671875" style="228" customWidth="1"/>
    <col min="15878" max="15878" width="0" style="228" hidden="1" customWidth="1"/>
    <col min="15879" max="16128" width="9.109375" style="228"/>
    <col min="16129" max="16129" width="56.88671875" style="228" customWidth="1"/>
    <col min="16130" max="16130" width="10.44140625" style="228" customWidth="1"/>
    <col min="16131" max="16131" width="10.109375" style="228" customWidth="1"/>
    <col min="16132" max="16132" width="10.33203125" style="228" bestFit="1" customWidth="1"/>
    <col min="16133" max="16133" width="11.88671875" style="228" customWidth="1"/>
    <col min="16134" max="16134" width="0" style="228" hidden="1" customWidth="1"/>
    <col min="16135" max="16384" width="9.109375" style="228"/>
  </cols>
  <sheetData>
    <row r="1" spans="1:9" ht="23.25" customHeight="1">
      <c r="A1" s="226"/>
      <c r="B1" s="226"/>
      <c r="C1" s="473" t="s">
        <v>204</v>
      </c>
      <c r="D1" s="473"/>
      <c r="E1" s="473"/>
      <c r="F1" s="227"/>
    </row>
    <row r="2" spans="1:9" ht="48.6" customHeight="1">
      <c r="A2" s="474" t="s">
        <v>248</v>
      </c>
      <c r="B2" s="474"/>
      <c r="C2" s="474"/>
      <c r="D2" s="474"/>
      <c r="E2" s="474"/>
    </row>
    <row r="3" spans="1:9" ht="17.399999999999999" customHeight="1">
      <c r="A3" s="475" t="s">
        <v>205</v>
      </c>
      <c r="B3" s="475"/>
      <c r="C3" s="475"/>
      <c r="D3" s="475"/>
      <c r="E3" s="475"/>
    </row>
    <row r="4" spans="1:9" ht="15.6" customHeight="1">
      <c r="A4" s="229"/>
      <c r="B4" s="230"/>
      <c r="C4" s="230"/>
      <c r="D4" s="231"/>
      <c r="E4" s="232" t="s">
        <v>36</v>
      </c>
    </row>
    <row r="5" spans="1:9" ht="13.5" customHeight="1">
      <c r="A5" s="476" t="s">
        <v>95</v>
      </c>
      <c r="B5" s="479" t="s">
        <v>96</v>
      </c>
      <c r="C5" s="482" t="s">
        <v>100</v>
      </c>
      <c r="D5" s="483"/>
      <c r="E5" s="484"/>
      <c r="F5" s="233"/>
    </row>
    <row r="6" spans="1:9" ht="4.5" customHeight="1">
      <c r="A6" s="477"/>
      <c r="B6" s="480"/>
      <c r="C6" s="485"/>
      <c r="D6" s="486"/>
      <c r="E6" s="487"/>
      <c r="F6" s="234"/>
      <c r="G6" s="235"/>
      <c r="H6" s="235"/>
      <c r="I6" s="235"/>
    </row>
    <row r="7" spans="1:9" ht="14.25" customHeight="1">
      <c r="A7" s="478"/>
      <c r="B7" s="481"/>
      <c r="C7" s="236" t="s">
        <v>170</v>
      </c>
      <c r="D7" s="237" t="s">
        <v>171</v>
      </c>
      <c r="E7" s="236" t="s">
        <v>206</v>
      </c>
      <c r="F7" s="238"/>
      <c r="G7" s="239"/>
      <c r="H7" s="239"/>
      <c r="I7" s="235"/>
    </row>
    <row r="8" spans="1:9" ht="13.5" customHeight="1">
      <c r="A8" s="240">
        <v>1</v>
      </c>
      <c r="B8" s="240">
        <v>2</v>
      </c>
      <c r="C8" s="240">
        <v>3</v>
      </c>
      <c r="D8" s="241">
        <v>4</v>
      </c>
      <c r="E8" s="240">
        <v>5</v>
      </c>
      <c r="F8" s="242"/>
      <c r="G8" s="243"/>
      <c r="H8" s="243"/>
      <c r="I8" s="235"/>
    </row>
    <row r="9" spans="1:9" ht="13.5" customHeight="1">
      <c r="A9" s="244" t="s">
        <v>207</v>
      </c>
      <c r="B9" s="245">
        <f>B10+B25+B27+B31+B37+B39+B41</f>
        <v>60858.899999999994</v>
      </c>
      <c r="C9" s="245">
        <f>C10+C25+C27+C31+C37+C39+C41</f>
        <v>9876.2000000000007</v>
      </c>
      <c r="D9" s="245">
        <f>D10+D25+D27+D31+D37+D39+D41</f>
        <v>50186.7</v>
      </c>
      <c r="E9" s="245">
        <f>E10+E25+E27+E31+E37+E39+E41</f>
        <v>796</v>
      </c>
      <c r="F9" s="242"/>
      <c r="G9" s="243"/>
      <c r="H9" s="243"/>
      <c r="I9" s="235"/>
    </row>
    <row r="10" spans="1:9" ht="16.2">
      <c r="A10" s="246" t="s">
        <v>208</v>
      </c>
      <c r="B10" s="247">
        <f t="shared" ref="B10:B24" si="0">E10</f>
        <v>796</v>
      </c>
      <c r="C10" s="248"/>
      <c r="D10" s="249"/>
      <c r="E10" s="247">
        <v>796</v>
      </c>
      <c r="F10" s="250"/>
    </row>
    <row r="11" spans="1:9" ht="15.75" hidden="1" customHeight="1">
      <c r="A11" s="251" t="s">
        <v>209</v>
      </c>
      <c r="B11" s="252">
        <f t="shared" si="0"/>
        <v>0</v>
      </c>
      <c r="C11" s="248"/>
      <c r="D11" s="249"/>
      <c r="E11" s="252"/>
      <c r="F11" s="250"/>
    </row>
    <row r="12" spans="1:9" ht="15.75" hidden="1" customHeight="1">
      <c r="A12" s="251" t="s">
        <v>210</v>
      </c>
      <c r="B12" s="252">
        <f t="shared" si="0"/>
        <v>0</v>
      </c>
      <c r="C12" s="248"/>
      <c r="D12" s="249"/>
      <c r="E12" s="252"/>
      <c r="F12" s="250"/>
    </row>
    <row r="13" spans="1:9" ht="15.75" hidden="1" customHeight="1">
      <c r="A13" s="251" t="s">
        <v>211</v>
      </c>
      <c r="B13" s="252">
        <f t="shared" si="0"/>
        <v>0</v>
      </c>
      <c r="C13" s="248"/>
      <c r="D13" s="249"/>
      <c r="E13" s="252"/>
      <c r="F13" s="250"/>
    </row>
    <row r="14" spans="1:9" ht="15.75" hidden="1" customHeight="1">
      <c r="A14" s="251" t="s">
        <v>212</v>
      </c>
      <c r="B14" s="252">
        <f t="shared" si="0"/>
        <v>0</v>
      </c>
      <c r="C14" s="248"/>
      <c r="D14" s="249"/>
      <c r="E14" s="252"/>
      <c r="F14" s="250"/>
    </row>
    <row r="15" spans="1:9" ht="15.75" hidden="1" customHeight="1">
      <c r="A15" s="251" t="s">
        <v>213</v>
      </c>
      <c r="B15" s="252">
        <f t="shared" si="0"/>
        <v>0</v>
      </c>
      <c r="C15" s="248"/>
      <c r="D15" s="249"/>
      <c r="E15" s="252"/>
      <c r="F15" s="250"/>
    </row>
    <row r="16" spans="1:9" ht="15.75" hidden="1" customHeight="1">
      <c r="A16" s="251" t="s">
        <v>214</v>
      </c>
      <c r="B16" s="252">
        <f t="shared" si="0"/>
        <v>0</v>
      </c>
      <c r="C16" s="248"/>
      <c r="D16" s="249"/>
      <c r="E16" s="252"/>
      <c r="F16" s="250"/>
    </row>
    <row r="17" spans="1:9" ht="31.5" hidden="1" customHeight="1">
      <c r="A17" s="251" t="s">
        <v>215</v>
      </c>
      <c r="B17" s="252">
        <f t="shared" si="0"/>
        <v>0</v>
      </c>
      <c r="C17" s="248"/>
      <c r="D17" s="249"/>
      <c r="E17" s="252"/>
      <c r="F17" s="250"/>
    </row>
    <row r="18" spans="1:9" ht="31.5" hidden="1" customHeight="1">
      <c r="A18" s="251" t="s">
        <v>216</v>
      </c>
      <c r="B18" s="252">
        <f t="shared" si="0"/>
        <v>0</v>
      </c>
      <c r="C18" s="248"/>
      <c r="D18" s="249"/>
      <c r="E18" s="252"/>
      <c r="F18" s="250"/>
    </row>
    <row r="19" spans="1:9" ht="15.75" hidden="1" customHeight="1">
      <c r="A19" s="251" t="s">
        <v>217</v>
      </c>
      <c r="B19" s="252">
        <f t="shared" si="0"/>
        <v>0</v>
      </c>
      <c r="C19" s="248"/>
      <c r="D19" s="249"/>
      <c r="E19" s="252"/>
      <c r="F19" s="250"/>
    </row>
    <row r="20" spans="1:9" ht="15.75" hidden="1" customHeight="1">
      <c r="A20" s="251" t="s">
        <v>127</v>
      </c>
      <c r="B20" s="252">
        <f t="shared" si="0"/>
        <v>0</v>
      </c>
      <c r="C20" s="248"/>
      <c r="D20" s="249"/>
      <c r="E20" s="252"/>
      <c r="F20" s="250"/>
    </row>
    <row r="21" spans="1:9" ht="15.75" hidden="1" customHeight="1">
      <c r="A21" s="251" t="s">
        <v>218</v>
      </c>
      <c r="B21" s="252">
        <f t="shared" si="0"/>
        <v>0</v>
      </c>
      <c r="C21" s="248"/>
      <c r="D21" s="249"/>
      <c r="E21" s="252"/>
      <c r="F21" s="250"/>
    </row>
    <row r="22" spans="1:9" ht="15.75" hidden="1" customHeight="1">
      <c r="A22" s="251" t="s">
        <v>219</v>
      </c>
      <c r="B22" s="252">
        <f t="shared" si="0"/>
        <v>0</v>
      </c>
      <c r="C22" s="248"/>
      <c r="D22" s="249"/>
      <c r="E22" s="252"/>
      <c r="F22" s="250"/>
    </row>
    <row r="23" spans="1:9" ht="15.75" hidden="1" customHeight="1">
      <c r="A23" s="251" t="s">
        <v>220</v>
      </c>
      <c r="B23" s="252">
        <f t="shared" si="0"/>
        <v>0</v>
      </c>
      <c r="C23" s="248"/>
      <c r="D23" s="249"/>
      <c r="E23" s="252"/>
      <c r="F23" s="250"/>
    </row>
    <row r="24" spans="1:9" ht="15.75" hidden="1" customHeight="1">
      <c r="A24" s="251" t="s">
        <v>221</v>
      </c>
      <c r="B24" s="252">
        <f t="shared" si="0"/>
        <v>0</v>
      </c>
      <c r="C24" s="248"/>
      <c r="D24" s="249"/>
      <c r="E24" s="252"/>
      <c r="F24" s="250"/>
    </row>
    <row r="25" spans="1:9" ht="57.6">
      <c r="A25" s="253" t="s">
        <v>222</v>
      </c>
      <c r="B25" s="254">
        <f t="shared" ref="B25:B42" si="1">C25+D25</f>
        <v>22774.400000000001</v>
      </c>
      <c r="C25" s="255"/>
      <c r="D25" s="256">
        <v>22774.400000000001</v>
      </c>
      <c r="E25" s="257"/>
      <c r="F25" s="250"/>
      <c r="G25" s="228">
        <v>22435.4</v>
      </c>
      <c r="H25" s="388">
        <f>D25-G25</f>
        <v>339</v>
      </c>
      <c r="I25" s="388">
        <f>D25-130-219</f>
        <v>22425.4</v>
      </c>
    </row>
    <row r="26" spans="1:9" ht="15.75" hidden="1" customHeight="1">
      <c r="A26" s="251" t="s">
        <v>223</v>
      </c>
      <c r="B26" s="252">
        <f t="shared" si="1"/>
        <v>0</v>
      </c>
      <c r="C26" s="252"/>
      <c r="D26" s="249"/>
      <c r="E26" s="257"/>
      <c r="F26" s="250"/>
    </row>
    <row r="27" spans="1:9" ht="22.2" customHeight="1">
      <c r="A27" s="258" t="s">
        <v>224</v>
      </c>
      <c r="B27" s="259">
        <f t="shared" si="1"/>
        <v>14828.1</v>
      </c>
      <c r="C27" s="260"/>
      <c r="D27" s="261">
        <f>D28+D29+D30</f>
        <v>14828.1</v>
      </c>
      <c r="E27" s="257"/>
      <c r="F27" s="250"/>
    </row>
    <row r="28" spans="1:9" ht="15" customHeight="1">
      <c r="A28" s="262" t="s">
        <v>225</v>
      </c>
      <c r="B28" s="252">
        <f t="shared" si="1"/>
        <v>7283.6</v>
      </c>
      <c r="C28" s="252"/>
      <c r="D28" s="249">
        <v>7283.6</v>
      </c>
      <c r="E28" s="257"/>
      <c r="F28" s="250"/>
      <c r="G28" s="228">
        <v>6783.6</v>
      </c>
      <c r="H28" s="388">
        <f>D28-G28</f>
        <v>500</v>
      </c>
    </row>
    <row r="29" spans="1:9" ht="31.2">
      <c r="A29" s="251" t="s">
        <v>226</v>
      </c>
      <c r="B29" s="252">
        <f t="shared" si="1"/>
        <v>1910.6</v>
      </c>
      <c r="C29" s="252"/>
      <c r="D29" s="249">
        <v>1910.6</v>
      </c>
      <c r="E29" s="263"/>
      <c r="F29" s="250"/>
    </row>
    <row r="30" spans="1:9" ht="15.6">
      <c r="A30" s="251" t="s">
        <v>227</v>
      </c>
      <c r="B30" s="252">
        <f t="shared" si="1"/>
        <v>5633.9</v>
      </c>
      <c r="C30" s="252"/>
      <c r="D30" s="249">
        <v>5633.9</v>
      </c>
      <c r="E30" s="263"/>
      <c r="F30" s="250"/>
      <c r="G30" s="228">
        <v>5548.9</v>
      </c>
      <c r="H30" s="388">
        <f>D30-G30</f>
        <v>85</v>
      </c>
    </row>
    <row r="31" spans="1:9" ht="32.4">
      <c r="A31" s="258" t="s">
        <v>228</v>
      </c>
      <c r="B31" s="247">
        <f t="shared" si="1"/>
        <v>10554</v>
      </c>
      <c r="C31" s="252"/>
      <c r="D31" s="261">
        <f>SUM(D32:D36)</f>
        <v>10554</v>
      </c>
      <c r="E31" s="263"/>
      <c r="F31" s="250"/>
    </row>
    <row r="32" spans="1:9" ht="15.6">
      <c r="A32" s="264" t="s">
        <v>229</v>
      </c>
      <c r="B32" s="252">
        <f t="shared" si="1"/>
        <v>1911.4</v>
      </c>
      <c r="C32" s="252"/>
      <c r="D32" s="249">
        <v>1911.4</v>
      </c>
      <c r="E32" s="263"/>
      <c r="F32" s="250"/>
    </row>
    <row r="33" spans="1:8" ht="32.25" customHeight="1">
      <c r="A33" s="264" t="s">
        <v>230</v>
      </c>
      <c r="B33" s="252">
        <f t="shared" si="1"/>
        <v>373.8</v>
      </c>
      <c r="C33" s="252"/>
      <c r="D33" s="249">
        <v>373.8</v>
      </c>
      <c r="E33" s="263"/>
      <c r="F33" s="250"/>
    </row>
    <row r="34" spans="1:8" ht="15.6">
      <c r="A34" s="264" t="s">
        <v>231</v>
      </c>
      <c r="B34" s="252">
        <f>C34+D34</f>
        <v>883.8</v>
      </c>
      <c r="C34" s="252"/>
      <c r="D34" s="249">
        <v>883.8</v>
      </c>
      <c r="E34" s="263"/>
      <c r="F34" s="250"/>
    </row>
    <row r="35" spans="1:8" ht="15.6">
      <c r="A35" s="264" t="s">
        <v>247</v>
      </c>
      <c r="B35" s="252">
        <v>781.2</v>
      </c>
      <c r="C35" s="252"/>
      <c r="D35" s="249">
        <v>781.2</v>
      </c>
      <c r="E35" s="263"/>
      <c r="F35" s="250"/>
    </row>
    <row r="36" spans="1:8" ht="15.6">
      <c r="A36" s="264" t="s">
        <v>232</v>
      </c>
      <c r="B36" s="252">
        <v>6469.8</v>
      </c>
      <c r="C36" s="260"/>
      <c r="D36" s="249">
        <v>6603.8</v>
      </c>
      <c r="E36" s="263"/>
      <c r="F36" s="250"/>
      <c r="G36" s="228">
        <v>6469.8</v>
      </c>
      <c r="H36" s="388">
        <f>D36-G36</f>
        <v>134</v>
      </c>
    </row>
    <row r="37" spans="1:8" ht="32.4">
      <c r="A37" s="258" t="s">
        <v>233</v>
      </c>
      <c r="B37" s="247">
        <f t="shared" si="1"/>
        <v>650.20000000000005</v>
      </c>
      <c r="C37" s="252"/>
      <c r="D37" s="261">
        <f>D38</f>
        <v>650.20000000000005</v>
      </c>
      <c r="E37" s="263"/>
      <c r="F37" s="250"/>
    </row>
    <row r="38" spans="1:8" ht="15.6">
      <c r="A38" s="264" t="s">
        <v>198</v>
      </c>
      <c r="B38" s="252">
        <f t="shared" si="1"/>
        <v>650.20000000000005</v>
      </c>
      <c r="C38" s="252"/>
      <c r="D38" s="249">
        <v>650.20000000000005</v>
      </c>
      <c r="E38" s="263"/>
      <c r="F38" s="250"/>
    </row>
    <row r="39" spans="1:8" ht="32.4">
      <c r="A39" s="258" t="s">
        <v>234</v>
      </c>
      <c r="B39" s="247">
        <f t="shared" si="1"/>
        <v>1380</v>
      </c>
      <c r="C39" s="252"/>
      <c r="D39" s="261">
        <f>D40</f>
        <v>1380</v>
      </c>
      <c r="E39" s="263"/>
      <c r="F39" s="250"/>
    </row>
    <row r="40" spans="1:8" ht="15.6">
      <c r="A40" s="264" t="s">
        <v>231</v>
      </c>
      <c r="B40" s="252">
        <f t="shared" si="1"/>
        <v>1380</v>
      </c>
      <c r="C40" s="252"/>
      <c r="D40" s="249">
        <v>1380</v>
      </c>
      <c r="E40" s="263"/>
      <c r="F40" s="250"/>
    </row>
    <row r="41" spans="1:8" ht="32.4">
      <c r="A41" s="258" t="s">
        <v>235</v>
      </c>
      <c r="B41" s="247">
        <v>9876.2000000000007</v>
      </c>
      <c r="C41" s="247">
        <f>C42</f>
        <v>9876.2000000000007</v>
      </c>
      <c r="D41" s="265"/>
      <c r="E41" s="263"/>
      <c r="F41" s="250"/>
    </row>
    <row r="42" spans="1:8" ht="15.6">
      <c r="A42" s="251" t="s">
        <v>236</v>
      </c>
      <c r="B42" s="252">
        <f t="shared" si="1"/>
        <v>9876.2000000000007</v>
      </c>
      <c r="C42" s="252">
        <v>9876.2000000000007</v>
      </c>
      <c r="D42" s="249"/>
      <c r="E42" s="263"/>
      <c r="F42" s="250"/>
    </row>
    <row r="43" spans="1:8" ht="9" customHeight="1">
      <c r="A43" s="266"/>
      <c r="B43" s="267"/>
      <c r="C43" s="267"/>
      <c r="D43" s="267"/>
    </row>
    <row r="44" spans="1:8" ht="15.6">
      <c r="A44" s="266" t="s">
        <v>137</v>
      </c>
      <c r="B44" s="268">
        <v>53039.4</v>
      </c>
      <c r="C44" s="266"/>
      <c r="D44" s="266"/>
    </row>
  </sheetData>
  <mergeCells count="6">
    <mergeCell ref="C1:E1"/>
    <mergeCell ref="A2:E2"/>
    <mergeCell ref="A3:E3"/>
    <mergeCell ref="A5:A7"/>
    <mergeCell ref="B5:B7"/>
    <mergeCell ref="C5:E6"/>
  </mergeCells>
  <pageMargins left="0.23622047244094491" right="0.19685039370078741" top="0.23622047244094491" bottom="0.19685039370078741" header="0.19685039370078741" footer="0.19685039370078741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B3:Q32"/>
  <sheetViews>
    <sheetView showZeros="0" topLeftCell="A10" zoomScale="110" zoomScaleNormal="110" workbookViewId="0">
      <selection activeCell="J22" sqref="J22"/>
    </sheetView>
  </sheetViews>
  <sheetFormatPr defaultRowHeight="14.4"/>
  <cols>
    <col min="1" max="1" width="4.6640625" style="228" customWidth="1"/>
    <col min="2" max="2" width="56.88671875" style="228" customWidth="1"/>
    <col min="3" max="3" width="9.88671875" style="228" customWidth="1"/>
    <col min="4" max="4" width="9.6640625" style="228" customWidth="1"/>
    <col min="5" max="5" width="9.44140625" style="228" customWidth="1"/>
    <col min="6" max="6" width="10.109375" style="228" customWidth="1"/>
    <col min="7" max="7" width="10.44140625" style="228" customWidth="1"/>
    <col min="8" max="8" width="9.44140625" style="228" customWidth="1"/>
    <col min="9" max="9" width="10.109375" style="228" customWidth="1"/>
    <col min="10" max="10" width="9.6640625" style="228" customWidth="1"/>
    <col min="11" max="11" width="9.44140625" style="228" customWidth="1"/>
    <col min="12" max="12" width="9.6640625" style="228" customWidth="1"/>
    <col min="13" max="13" width="10.88671875" style="228" customWidth="1"/>
    <col min="14" max="14" width="9.109375" style="228" customWidth="1"/>
    <col min="15" max="256" width="9.109375" style="228"/>
    <col min="257" max="257" width="4.6640625" style="228" customWidth="1"/>
    <col min="258" max="258" width="56.88671875" style="228" customWidth="1"/>
    <col min="259" max="259" width="9.88671875" style="228" customWidth="1"/>
    <col min="260" max="260" width="9.6640625" style="228" customWidth="1"/>
    <col min="261" max="261" width="9.44140625" style="228" customWidth="1"/>
    <col min="262" max="262" width="10.109375" style="228" customWidth="1"/>
    <col min="263" max="263" width="10.44140625" style="228" customWidth="1"/>
    <col min="264" max="264" width="9.44140625" style="228" customWidth="1"/>
    <col min="265" max="265" width="10.109375" style="228" customWidth="1"/>
    <col min="266" max="266" width="9.6640625" style="228" customWidth="1"/>
    <col min="267" max="267" width="9.44140625" style="228" customWidth="1"/>
    <col min="268" max="268" width="9.6640625" style="228" customWidth="1"/>
    <col min="269" max="269" width="10.88671875" style="228" customWidth="1"/>
    <col min="270" max="270" width="9.109375" style="228" customWidth="1"/>
    <col min="271" max="512" width="9.109375" style="228"/>
    <col min="513" max="513" width="4.6640625" style="228" customWidth="1"/>
    <col min="514" max="514" width="56.88671875" style="228" customWidth="1"/>
    <col min="515" max="515" width="9.88671875" style="228" customWidth="1"/>
    <col min="516" max="516" width="9.6640625" style="228" customWidth="1"/>
    <col min="517" max="517" width="9.44140625" style="228" customWidth="1"/>
    <col min="518" max="518" width="10.109375" style="228" customWidth="1"/>
    <col min="519" max="519" width="10.44140625" style="228" customWidth="1"/>
    <col min="520" max="520" width="9.44140625" style="228" customWidth="1"/>
    <col min="521" max="521" width="10.109375" style="228" customWidth="1"/>
    <col min="522" max="522" width="9.6640625" style="228" customWidth="1"/>
    <col min="523" max="523" width="9.44140625" style="228" customWidth="1"/>
    <col min="524" max="524" width="9.6640625" style="228" customWidth="1"/>
    <col min="525" max="525" width="10.88671875" style="228" customWidth="1"/>
    <col min="526" max="526" width="9.109375" style="228" customWidth="1"/>
    <col min="527" max="768" width="9.109375" style="228"/>
    <col min="769" max="769" width="4.6640625" style="228" customWidth="1"/>
    <col min="770" max="770" width="56.88671875" style="228" customWidth="1"/>
    <col min="771" max="771" width="9.88671875" style="228" customWidth="1"/>
    <col min="772" max="772" width="9.6640625" style="228" customWidth="1"/>
    <col min="773" max="773" width="9.44140625" style="228" customWidth="1"/>
    <col min="774" max="774" width="10.109375" style="228" customWidth="1"/>
    <col min="775" max="775" width="10.44140625" style="228" customWidth="1"/>
    <col min="776" max="776" width="9.44140625" style="228" customWidth="1"/>
    <col min="777" max="777" width="10.109375" style="228" customWidth="1"/>
    <col min="778" max="778" width="9.6640625" style="228" customWidth="1"/>
    <col min="779" max="779" width="9.44140625" style="228" customWidth="1"/>
    <col min="780" max="780" width="9.6640625" style="228" customWidth="1"/>
    <col min="781" max="781" width="10.88671875" style="228" customWidth="1"/>
    <col min="782" max="782" width="9.109375" style="228" customWidth="1"/>
    <col min="783" max="1024" width="9.109375" style="228"/>
    <col min="1025" max="1025" width="4.6640625" style="228" customWidth="1"/>
    <col min="1026" max="1026" width="56.88671875" style="228" customWidth="1"/>
    <col min="1027" max="1027" width="9.88671875" style="228" customWidth="1"/>
    <col min="1028" max="1028" width="9.6640625" style="228" customWidth="1"/>
    <col min="1029" max="1029" width="9.44140625" style="228" customWidth="1"/>
    <col min="1030" max="1030" width="10.109375" style="228" customWidth="1"/>
    <col min="1031" max="1031" width="10.44140625" style="228" customWidth="1"/>
    <col min="1032" max="1032" width="9.44140625" style="228" customWidth="1"/>
    <col min="1033" max="1033" width="10.109375" style="228" customWidth="1"/>
    <col min="1034" max="1034" width="9.6640625" style="228" customWidth="1"/>
    <col min="1035" max="1035" width="9.44140625" style="228" customWidth="1"/>
    <col min="1036" max="1036" width="9.6640625" style="228" customWidth="1"/>
    <col min="1037" max="1037" width="10.88671875" style="228" customWidth="1"/>
    <col min="1038" max="1038" width="9.109375" style="228" customWidth="1"/>
    <col min="1039" max="1280" width="9.109375" style="228"/>
    <col min="1281" max="1281" width="4.6640625" style="228" customWidth="1"/>
    <col min="1282" max="1282" width="56.88671875" style="228" customWidth="1"/>
    <col min="1283" max="1283" width="9.88671875" style="228" customWidth="1"/>
    <col min="1284" max="1284" width="9.6640625" style="228" customWidth="1"/>
    <col min="1285" max="1285" width="9.44140625" style="228" customWidth="1"/>
    <col min="1286" max="1286" width="10.109375" style="228" customWidth="1"/>
    <col min="1287" max="1287" width="10.44140625" style="228" customWidth="1"/>
    <col min="1288" max="1288" width="9.44140625" style="228" customWidth="1"/>
    <col min="1289" max="1289" width="10.109375" style="228" customWidth="1"/>
    <col min="1290" max="1290" width="9.6640625" style="228" customWidth="1"/>
    <col min="1291" max="1291" width="9.44140625" style="228" customWidth="1"/>
    <col min="1292" max="1292" width="9.6640625" style="228" customWidth="1"/>
    <col min="1293" max="1293" width="10.88671875" style="228" customWidth="1"/>
    <col min="1294" max="1294" width="9.109375" style="228" customWidth="1"/>
    <col min="1295" max="1536" width="9.109375" style="228"/>
    <col min="1537" max="1537" width="4.6640625" style="228" customWidth="1"/>
    <col min="1538" max="1538" width="56.88671875" style="228" customWidth="1"/>
    <col min="1539" max="1539" width="9.88671875" style="228" customWidth="1"/>
    <col min="1540" max="1540" width="9.6640625" style="228" customWidth="1"/>
    <col min="1541" max="1541" width="9.44140625" style="228" customWidth="1"/>
    <col min="1542" max="1542" width="10.109375" style="228" customWidth="1"/>
    <col min="1543" max="1543" width="10.44140625" style="228" customWidth="1"/>
    <col min="1544" max="1544" width="9.44140625" style="228" customWidth="1"/>
    <col min="1545" max="1545" width="10.109375" style="228" customWidth="1"/>
    <col min="1546" max="1546" width="9.6640625" style="228" customWidth="1"/>
    <col min="1547" max="1547" width="9.44140625" style="228" customWidth="1"/>
    <col min="1548" max="1548" width="9.6640625" style="228" customWidth="1"/>
    <col min="1549" max="1549" width="10.88671875" style="228" customWidth="1"/>
    <col min="1550" max="1550" width="9.109375" style="228" customWidth="1"/>
    <col min="1551" max="1792" width="9.109375" style="228"/>
    <col min="1793" max="1793" width="4.6640625" style="228" customWidth="1"/>
    <col min="1794" max="1794" width="56.88671875" style="228" customWidth="1"/>
    <col min="1795" max="1795" width="9.88671875" style="228" customWidth="1"/>
    <col min="1796" max="1796" width="9.6640625" style="228" customWidth="1"/>
    <col min="1797" max="1797" width="9.44140625" style="228" customWidth="1"/>
    <col min="1798" max="1798" width="10.109375" style="228" customWidth="1"/>
    <col min="1799" max="1799" width="10.44140625" style="228" customWidth="1"/>
    <col min="1800" max="1800" width="9.44140625" style="228" customWidth="1"/>
    <col min="1801" max="1801" width="10.109375" style="228" customWidth="1"/>
    <col min="1802" max="1802" width="9.6640625" style="228" customWidth="1"/>
    <col min="1803" max="1803" width="9.44140625" style="228" customWidth="1"/>
    <col min="1804" max="1804" width="9.6640625" style="228" customWidth="1"/>
    <col min="1805" max="1805" width="10.88671875" style="228" customWidth="1"/>
    <col min="1806" max="1806" width="9.109375" style="228" customWidth="1"/>
    <col min="1807" max="2048" width="9.109375" style="228"/>
    <col min="2049" max="2049" width="4.6640625" style="228" customWidth="1"/>
    <col min="2050" max="2050" width="56.88671875" style="228" customWidth="1"/>
    <col min="2051" max="2051" width="9.88671875" style="228" customWidth="1"/>
    <col min="2052" max="2052" width="9.6640625" style="228" customWidth="1"/>
    <col min="2053" max="2053" width="9.44140625" style="228" customWidth="1"/>
    <col min="2054" max="2054" width="10.109375" style="228" customWidth="1"/>
    <col min="2055" max="2055" width="10.44140625" style="228" customWidth="1"/>
    <col min="2056" max="2056" width="9.44140625" style="228" customWidth="1"/>
    <col min="2057" max="2057" width="10.109375" style="228" customWidth="1"/>
    <col min="2058" max="2058" width="9.6640625" style="228" customWidth="1"/>
    <col min="2059" max="2059" width="9.44140625" style="228" customWidth="1"/>
    <col min="2060" max="2060" width="9.6640625" style="228" customWidth="1"/>
    <col min="2061" max="2061" width="10.88671875" style="228" customWidth="1"/>
    <col min="2062" max="2062" width="9.109375" style="228" customWidth="1"/>
    <col min="2063" max="2304" width="9.109375" style="228"/>
    <col min="2305" max="2305" width="4.6640625" style="228" customWidth="1"/>
    <col min="2306" max="2306" width="56.88671875" style="228" customWidth="1"/>
    <col min="2307" max="2307" width="9.88671875" style="228" customWidth="1"/>
    <col min="2308" max="2308" width="9.6640625" style="228" customWidth="1"/>
    <col min="2309" max="2309" width="9.44140625" style="228" customWidth="1"/>
    <col min="2310" max="2310" width="10.109375" style="228" customWidth="1"/>
    <col min="2311" max="2311" width="10.44140625" style="228" customWidth="1"/>
    <col min="2312" max="2312" width="9.44140625" style="228" customWidth="1"/>
    <col min="2313" max="2313" width="10.109375" style="228" customWidth="1"/>
    <col min="2314" max="2314" width="9.6640625" style="228" customWidth="1"/>
    <col min="2315" max="2315" width="9.44140625" style="228" customWidth="1"/>
    <col min="2316" max="2316" width="9.6640625" style="228" customWidth="1"/>
    <col min="2317" max="2317" width="10.88671875" style="228" customWidth="1"/>
    <col min="2318" max="2318" width="9.109375" style="228" customWidth="1"/>
    <col min="2319" max="2560" width="9.109375" style="228"/>
    <col min="2561" max="2561" width="4.6640625" style="228" customWidth="1"/>
    <col min="2562" max="2562" width="56.88671875" style="228" customWidth="1"/>
    <col min="2563" max="2563" width="9.88671875" style="228" customWidth="1"/>
    <col min="2564" max="2564" width="9.6640625" style="228" customWidth="1"/>
    <col min="2565" max="2565" width="9.44140625" style="228" customWidth="1"/>
    <col min="2566" max="2566" width="10.109375" style="228" customWidth="1"/>
    <col min="2567" max="2567" width="10.44140625" style="228" customWidth="1"/>
    <col min="2568" max="2568" width="9.44140625" style="228" customWidth="1"/>
    <col min="2569" max="2569" width="10.109375" style="228" customWidth="1"/>
    <col min="2570" max="2570" width="9.6640625" style="228" customWidth="1"/>
    <col min="2571" max="2571" width="9.44140625" style="228" customWidth="1"/>
    <col min="2572" max="2572" width="9.6640625" style="228" customWidth="1"/>
    <col min="2573" max="2573" width="10.88671875" style="228" customWidth="1"/>
    <col min="2574" max="2574" width="9.109375" style="228" customWidth="1"/>
    <col min="2575" max="2816" width="9.109375" style="228"/>
    <col min="2817" max="2817" width="4.6640625" style="228" customWidth="1"/>
    <col min="2818" max="2818" width="56.88671875" style="228" customWidth="1"/>
    <col min="2819" max="2819" width="9.88671875" style="228" customWidth="1"/>
    <col min="2820" max="2820" width="9.6640625" style="228" customWidth="1"/>
    <col min="2821" max="2821" width="9.44140625" style="228" customWidth="1"/>
    <col min="2822" max="2822" width="10.109375" style="228" customWidth="1"/>
    <col min="2823" max="2823" width="10.44140625" style="228" customWidth="1"/>
    <col min="2824" max="2824" width="9.44140625" style="228" customWidth="1"/>
    <col min="2825" max="2825" width="10.109375" style="228" customWidth="1"/>
    <col min="2826" max="2826" width="9.6640625" style="228" customWidth="1"/>
    <col min="2827" max="2827" width="9.44140625" style="228" customWidth="1"/>
    <col min="2828" max="2828" width="9.6640625" style="228" customWidth="1"/>
    <col min="2829" max="2829" width="10.88671875" style="228" customWidth="1"/>
    <col min="2830" max="2830" width="9.109375" style="228" customWidth="1"/>
    <col min="2831" max="3072" width="9.109375" style="228"/>
    <col min="3073" max="3073" width="4.6640625" style="228" customWidth="1"/>
    <col min="3074" max="3074" width="56.88671875" style="228" customWidth="1"/>
    <col min="3075" max="3075" width="9.88671875" style="228" customWidth="1"/>
    <col min="3076" max="3076" width="9.6640625" style="228" customWidth="1"/>
    <col min="3077" max="3077" width="9.44140625" style="228" customWidth="1"/>
    <col min="3078" max="3078" width="10.109375" style="228" customWidth="1"/>
    <col min="3079" max="3079" width="10.44140625" style="228" customWidth="1"/>
    <col min="3080" max="3080" width="9.44140625" style="228" customWidth="1"/>
    <col min="3081" max="3081" width="10.109375" style="228" customWidth="1"/>
    <col min="3082" max="3082" width="9.6640625" style="228" customWidth="1"/>
    <col min="3083" max="3083" width="9.44140625" style="228" customWidth="1"/>
    <col min="3084" max="3084" width="9.6640625" style="228" customWidth="1"/>
    <col min="3085" max="3085" width="10.88671875" style="228" customWidth="1"/>
    <col min="3086" max="3086" width="9.109375" style="228" customWidth="1"/>
    <col min="3087" max="3328" width="9.109375" style="228"/>
    <col min="3329" max="3329" width="4.6640625" style="228" customWidth="1"/>
    <col min="3330" max="3330" width="56.88671875" style="228" customWidth="1"/>
    <col min="3331" max="3331" width="9.88671875" style="228" customWidth="1"/>
    <col min="3332" max="3332" width="9.6640625" style="228" customWidth="1"/>
    <col min="3333" max="3333" width="9.44140625" style="228" customWidth="1"/>
    <col min="3334" max="3334" width="10.109375" style="228" customWidth="1"/>
    <col min="3335" max="3335" width="10.44140625" style="228" customWidth="1"/>
    <col min="3336" max="3336" width="9.44140625" style="228" customWidth="1"/>
    <col min="3337" max="3337" width="10.109375" style="228" customWidth="1"/>
    <col min="3338" max="3338" width="9.6640625" style="228" customWidth="1"/>
    <col min="3339" max="3339" width="9.44140625" style="228" customWidth="1"/>
    <col min="3340" max="3340" width="9.6640625" style="228" customWidth="1"/>
    <col min="3341" max="3341" width="10.88671875" style="228" customWidth="1"/>
    <col min="3342" max="3342" width="9.109375" style="228" customWidth="1"/>
    <col min="3343" max="3584" width="9.109375" style="228"/>
    <col min="3585" max="3585" width="4.6640625" style="228" customWidth="1"/>
    <col min="3586" max="3586" width="56.88671875" style="228" customWidth="1"/>
    <col min="3587" max="3587" width="9.88671875" style="228" customWidth="1"/>
    <col min="3588" max="3588" width="9.6640625" style="228" customWidth="1"/>
    <col min="3589" max="3589" width="9.44140625" style="228" customWidth="1"/>
    <col min="3590" max="3590" width="10.109375" style="228" customWidth="1"/>
    <col min="3591" max="3591" width="10.44140625" style="228" customWidth="1"/>
    <col min="3592" max="3592" width="9.44140625" style="228" customWidth="1"/>
    <col min="3593" max="3593" width="10.109375" style="228" customWidth="1"/>
    <col min="3594" max="3594" width="9.6640625" style="228" customWidth="1"/>
    <col min="3595" max="3595" width="9.44140625" style="228" customWidth="1"/>
    <col min="3596" max="3596" width="9.6640625" style="228" customWidth="1"/>
    <col min="3597" max="3597" width="10.88671875" style="228" customWidth="1"/>
    <col min="3598" max="3598" width="9.109375" style="228" customWidth="1"/>
    <col min="3599" max="3840" width="9.109375" style="228"/>
    <col min="3841" max="3841" width="4.6640625" style="228" customWidth="1"/>
    <col min="3842" max="3842" width="56.88671875" style="228" customWidth="1"/>
    <col min="3843" max="3843" width="9.88671875" style="228" customWidth="1"/>
    <col min="3844" max="3844" width="9.6640625" style="228" customWidth="1"/>
    <col min="3845" max="3845" width="9.44140625" style="228" customWidth="1"/>
    <col min="3846" max="3846" width="10.109375" style="228" customWidth="1"/>
    <col min="3847" max="3847" width="10.44140625" style="228" customWidth="1"/>
    <col min="3848" max="3848" width="9.44140625" style="228" customWidth="1"/>
    <col min="3849" max="3849" width="10.109375" style="228" customWidth="1"/>
    <col min="3850" max="3850" width="9.6640625" style="228" customWidth="1"/>
    <col min="3851" max="3851" width="9.44140625" style="228" customWidth="1"/>
    <col min="3852" max="3852" width="9.6640625" style="228" customWidth="1"/>
    <col min="3853" max="3853" width="10.88671875" style="228" customWidth="1"/>
    <col min="3854" max="3854" width="9.109375" style="228" customWidth="1"/>
    <col min="3855" max="4096" width="9.109375" style="228"/>
    <col min="4097" max="4097" width="4.6640625" style="228" customWidth="1"/>
    <col min="4098" max="4098" width="56.88671875" style="228" customWidth="1"/>
    <col min="4099" max="4099" width="9.88671875" style="228" customWidth="1"/>
    <col min="4100" max="4100" width="9.6640625" style="228" customWidth="1"/>
    <col min="4101" max="4101" width="9.44140625" style="228" customWidth="1"/>
    <col min="4102" max="4102" width="10.109375" style="228" customWidth="1"/>
    <col min="4103" max="4103" width="10.44140625" style="228" customWidth="1"/>
    <col min="4104" max="4104" width="9.44140625" style="228" customWidth="1"/>
    <col min="4105" max="4105" width="10.109375" style="228" customWidth="1"/>
    <col min="4106" max="4106" width="9.6640625" style="228" customWidth="1"/>
    <col min="4107" max="4107" width="9.44140625" style="228" customWidth="1"/>
    <col min="4108" max="4108" width="9.6640625" style="228" customWidth="1"/>
    <col min="4109" max="4109" width="10.88671875" style="228" customWidth="1"/>
    <col min="4110" max="4110" width="9.109375" style="228" customWidth="1"/>
    <col min="4111" max="4352" width="9.109375" style="228"/>
    <col min="4353" max="4353" width="4.6640625" style="228" customWidth="1"/>
    <col min="4354" max="4354" width="56.88671875" style="228" customWidth="1"/>
    <col min="4355" max="4355" width="9.88671875" style="228" customWidth="1"/>
    <col min="4356" max="4356" width="9.6640625" style="228" customWidth="1"/>
    <col min="4357" max="4357" width="9.44140625" style="228" customWidth="1"/>
    <col min="4358" max="4358" width="10.109375" style="228" customWidth="1"/>
    <col min="4359" max="4359" width="10.44140625" style="228" customWidth="1"/>
    <col min="4360" max="4360" width="9.44140625" style="228" customWidth="1"/>
    <col min="4361" max="4361" width="10.109375" style="228" customWidth="1"/>
    <col min="4362" max="4362" width="9.6640625" style="228" customWidth="1"/>
    <col min="4363" max="4363" width="9.44140625" style="228" customWidth="1"/>
    <col min="4364" max="4364" width="9.6640625" style="228" customWidth="1"/>
    <col min="4365" max="4365" width="10.88671875" style="228" customWidth="1"/>
    <col min="4366" max="4366" width="9.109375" style="228" customWidth="1"/>
    <col min="4367" max="4608" width="9.109375" style="228"/>
    <col min="4609" max="4609" width="4.6640625" style="228" customWidth="1"/>
    <col min="4610" max="4610" width="56.88671875" style="228" customWidth="1"/>
    <col min="4611" max="4611" width="9.88671875" style="228" customWidth="1"/>
    <col min="4612" max="4612" width="9.6640625" style="228" customWidth="1"/>
    <col min="4613" max="4613" width="9.44140625" style="228" customWidth="1"/>
    <col min="4614" max="4614" width="10.109375" style="228" customWidth="1"/>
    <col min="4615" max="4615" width="10.44140625" style="228" customWidth="1"/>
    <col min="4616" max="4616" width="9.44140625" style="228" customWidth="1"/>
    <col min="4617" max="4617" width="10.109375" style="228" customWidth="1"/>
    <col min="4618" max="4618" width="9.6640625" style="228" customWidth="1"/>
    <col min="4619" max="4619" width="9.44140625" style="228" customWidth="1"/>
    <col min="4620" max="4620" width="9.6640625" style="228" customWidth="1"/>
    <col min="4621" max="4621" width="10.88671875" style="228" customWidth="1"/>
    <col min="4622" max="4622" width="9.109375" style="228" customWidth="1"/>
    <col min="4623" max="4864" width="9.109375" style="228"/>
    <col min="4865" max="4865" width="4.6640625" style="228" customWidth="1"/>
    <col min="4866" max="4866" width="56.88671875" style="228" customWidth="1"/>
    <col min="4867" max="4867" width="9.88671875" style="228" customWidth="1"/>
    <col min="4868" max="4868" width="9.6640625" style="228" customWidth="1"/>
    <col min="4869" max="4869" width="9.44140625" style="228" customWidth="1"/>
    <col min="4870" max="4870" width="10.109375" style="228" customWidth="1"/>
    <col min="4871" max="4871" width="10.44140625" style="228" customWidth="1"/>
    <col min="4872" max="4872" width="9.44140625" style="228" customWidth="1"/>
    <col min="4873" max="4873" width="10.109375" style="228" customWidth="1"/>
    <col min="4874" max="4874" width="9.6640625" style="228" customWidth="1"/>
    <col min="4875" max="4875" width="9.44140625" style="228" customWidth="1"/>
    <col min="4876" max="4876" width="9.6640625" style="228" customWidth="1"/>
    <col min="4877" max="4877" width="10.88671875" style="228" customWidth="1"/>
    <col min="4878" max="4878" width="9.109375" style="228" customWidth="1"/>
    <col min="4879" max="5120" width="9.109375" style="228"/>
    <col min="5121" max="5121" width="4.6640625" style="228" customWidth="1"/>
    <col min="5122" max="5122" width="56.88671875" style="228" customWidth="1"/>
    <col min="5123" max="5123" width="9.88671875" style="228" customWidth="1"/>
    <col min="5124" max="5124" width="9.6640625" style="228" customWidth="1"/>
    <col min="5125" max="5125" width="9.44140625" style="228" customWidth="1"/>
    <col min="5126" max="5126" width="10.109375" style="228" customWidth="1"/>
    <col min="5127" max="5127" width="10.44140625" style="228" customWidth="1"/>
    <col min="5128" max="5128" width="9.44140625" style="228" customWidth="1"/>
    <col min="5129" max="5129" width="10.109375" style="228" customWidth="1"/>
    <col min="5130" max="5130" width="9.6640625" style="228" customWidth="1"/>
    <col min="5131" max="5131" width="9.44140625" style="228" customWidth="1"/>
    <col min="5132" max="5132" width="9.6640625" style="228" customWidth="1"/>
    <col min="5133" max="5133" width="10.88671875" style="228" customWidth="1"/>
    <col min="5134" max="5134" width="9.109375" style="228" customWidth="1"/>
    <col min="5135" max="5376" width="9.109375" style="228"/>
    <col min="5377" max="5377" width="4.6640625" style="228" customWidth="1"/>
    <col min="5378" max="5378" width="56.88671875" style="228" customWidth="1"/>
    <col min="5379" max="5379" width="9.88671875" style="228" customWidth="1"/>
    <col min="5380" max="5380" width="9.6640625" style="228" customWidth="1"/>
    <col min="5381" max="5381" width="9.44140625" style="228" customWidth="1"/>
    <col min="5382" max="5382" width="10.109375" style="228" customWidth="1"/>
    <col min="5383" max="5383" width="10.44140625" style="228" customWidth="1"/>
    <col min="5384" max="5384" width="9.44140625" style="228" customWidth="1"/>
    <col min="5385" max="5385" width="10.109375" style="228" customWidth="1"/>
    <col min="5386" max="5386" width="9.6640625" style="228" customWidth="1"/>
    <col min="5387" max="5387" width="9.44140625" style="228" customWidth="1"/>
    <col min="5388" max="5388" width="9.6640625" style="228" customWidth="1"/>
    <col min="5389" max="5389" width="10.88671875" style="228" customWidth="1"/>
    <col min="5390" max="5390" width="9.109375" style="228" customWidth="1"/>
    <col min="5391" max="5632" width="9.109375" style="228"/>
    <col min="5633" max="5633" width="4.6640625" style="228" customWidth="1"/>
    <col min="5634" max="5634" width="56.88671875" style="228" customWidth="1"/>
    <col min="5635" max="5635" width="9.88671875" style="228" customWidth="1"/>
    <col min="5636" max="5636" width="9.6640625" style="228" customWidth="1"/>
    <col min="5637" max="5637" width="9.44140625" style="228" customWidth="1"/>
    <col min="5638" max="5638" width="10.109375" style="228" customWidth="1"/>
    <col min="5639" max="5639" width="10.44140625" style="228" customWidth="1"/>
    <col min="5640" max="5640" width="9.44140625" style="228" customWidth="1"/>
    <col min="5641" max="5641" width="10.109375" style="228" customWidth="1"/>
    <col min="5642" max="5642" width="9.6640625" style="228" customWidth="1"/>
    <col min="5643" max="5643" width="9.44140625" style="228" customWidth="1"/>
    <col min="5644" max="5644" width="9.6640625" style="228" customWidth="1"/>
    <col min="5645" max="5645" width="10.88671875" style="228" customWidth="1"/>
    <col min="5646" max="5646" width="9.109375" style="228" customWidth="1"/>
    <col min="5647" max="5888" width="9.109375" style="228"/>
    <col min="5889" max="5889" width="4.6640625" style="228" customWidth="1"/>
    <col min="5890" max="5890" width="56.88671875" style="228" customWidth="1"/>
    <col min="5891" max="5891" width="9.88671875" style="228" customWidth="1"/>
    <col min="5892" max="5892" width="9.6640625" style="228" customWidth="1"/>
    <col min="5893" max="5893" width="9.44140625" style="228" customWidth="1"/>
    <col min="5894" max="5894" width="10.109375" style="228" customWidth="1"/>
    <col min="5895" max="5895" width="10.44140625" style="228" customWidth="1"/>
    <col min="5896" max="5896" width="9.44140625" style="228" customWidth="1"/>
    <col min="5897" max="5897" width="10.109375" style="228" customWidth="1"/>
    <col min="5898" max="5898" width="9.6640625" style="228" customWidth="1"/>
    <col min="5899" max="5899" width="9.44140625" style="228" customWidth="1"/>
    <col min="5900" max="5900" width="9.6640625" style="228" customWidth="1"/>
    <col min="5901" max="5901" width="10.88671875" style="228" customWidth="1"/>
    <col min="5902" max="5902" width="9.109375" style="228" customWidth="1"/>
    <col min="5903" max="6144" width="9.109375" style="228"/>
    <col min="6145" max="6145" width="4.6640625" style="228" customWidth="1"/>
    <col min="6146" max="6146" width="56.88671875" style="228" customWidth="1"/>
    <col min="6147" max="6147" width="9.88671875" style="228" customWidth="1"/>
    <col min="6148" max="6148" width="9.6640625" style="228" customWidth="1"/>
    <col min="6149" max="6149" width="9.44140625" style="228" customWidth="1"/>
    <col min="6150" max="6150" width="10.109375" style="228" customWidth="1"/>
    <col min="6151" max="6151" width="10.44140625" style="228" customWidth="1"/>
    <col min="6152" max="6152" width="9.44140625" style="228" customWidth="1"/>
    <col min="6153" max="6153" width="10.109375" style="228" customWidth="1"/>
    <col min="6154" max="6154" width="9.6640625" style="228" customWidth="1"/>
    <col min="6155" max="6155" width="9.44140625" style="228" customWidth="1"/>
    <col min="6156" max="6156" width="9.6640625" style="228" customWidth="1"/>
    <col min="6157" max="6157" width="10.88671875" style="228" customWidth="1"/>
    <col min="6158" max="6158" width="9.109375" style="228" customWidth="1"/>
    <col min="6159" max="6400" width="9.109375" style="228"/>
    <col min="6401" max="6401" width="4.6640625" style="228" customWidth="1"/>
    <col min="6402" max="6402" width="56.88671875" style="228" customWidth="1"/>
    <col min="6403" max="6403" width="9.88671875" style="228" customWidth="1"/>
    <col min="6404" max="6404" width="9.6640625" style="228" customWidth="1"/>
    <col min="6405" max="6405" width="9.44140625" style="228" customWidth="1"/>
    <col min="6406" max="6406" width="10.109375" style="228" customWidth="1"/>
    <col min="6407" max="6407" width="10.44140625" style="228" customWidth="1"/>
    <col min="6408" max="6408" width="9.44140625" style="228" customWidth="1"/>
    <col min="6409" max="6409" width="10.109375" style="228" customWidth="1"/>
    <col min="6410" max="6410" width="9.6640625" style="228" customWidth="1"/>
    <col min="6411" max="6411" width="9.44140625" style="228" customWidth="1"/>
    <col min="6412" max="6412" width="9.6640625" style="228" customWidth="1"/>
    <col min="6413" max="6413" width="10.88671875" style="228" customWidth="1"/>
    <col min="6414" max="6414" width="9.109375" style="228" customWidth="1"/>
    <col min="6415" max="6656" width="9.109375" style="228"/>
    <col min="6657" max="6657" width="4.6640625" style="228" customWidth="1"/>
    <col min="6658" max="6658" width="56.88671875" style="228" customWidth="1"/>
    <col min="6659" max="6659" width="9.88671875" style="228" customWidth="1"/>
    <col min="6660" max="6660" width="9.6640625" style="228" customWidth="1"/>
    <col min="6661" max="6661" width="9.44140625" style="228" customWidth="1"/>
    <col min="6662" max="6662" width="10.109375" style="228" customWidth="1"/>
    <col min="6663" max="6663" width="10.44140625" style="228" customWidth="1"/>
    <col min="6664" max="6664" width="9.44140625" style="228" customWidth="1"/>
    <col min="6665" max="6665" width="10.109375" style="228" customWidth="1"/>
    <col min="6666" max="6666" width="9.6640625" style="228" customWidth="1"/>
    <col min="6667" max="6667" width="9.44140625" style="228" customWidth="1"/>
    <col min="6668" max="6668" width="9.6640625" style="228" customWidth="1"/>
    <col min="6669" max="6669" width="10.88671875" style="228" customWidth="1"/>
    <col min="6670" max="6670" width="9.109375" style="228" customWidth="1"/>
    <col min="6671" max="6912" width="9.109375" style="228"/>
    <col min="6913" max="6913" width="4.6640625" style="228" customWidth="1"/>
    <col min="6914" max="6914" width="56.88671875" style="228" customWidth="1"/>
    <col min="6915" max="6915" width="9.88671875" style="228" customWidth="1"/>
    <col min="6916" max="6916" width="9.6640625" style="228" customWidth="1"/>
    <col min="6917" max="6917" width="9.44140625" style="228" customWidth="1"/>
    <col min="6918" max="6918" width="10.109375" style="228" customWidth="1"/>
    <col min="6919" max="6919" width="10.44140625" style="228" customWidth="1"/>
    <col min="6920" max="6920" width="9.44140625" style="228" customWidth="1"/>
    <col min="6921" max="6921" width="10.109375" style="228" customWidth="1"/>
    <col min="6922" max="6922" width="9.6640625" style="228" customWidth="1"/>
    <col min="6923" max="6923" width="9.44140625" style="228" customWidth="1"/>
    <col min="6924" max="6924" width="9.6640625" style="228" customWidth="1"/>
    <col min="6925" max="6925" width="10.88671875" style="228" customWidth="1"/>
    <col min="6926" max="6926" width="9.109375" style="228" customWidth="1"/>
    <col min="6927" max="7168" width="9.109375" style="228"/>
    <col min="7169" max="7169" width="4.6640625" style="228" customWidth="1"/>
    <col min="7170" max="7170" width="56.88671875" style="228" customWidth="1"/>
    <col min="7171" max="7171" width="9.88671875" style="228" customWidth="1"/>
    <col min="7172" max="7172" width="9.6640625" style="228" customWidth="1"/>
    <col min="7173" max="7173" width="9.44140625" style="228" customWidth="1"/>
    <col min="7174" max="7174" width="10.109375" style="228" customWidth="1"/>
    <col min="7175" max="7175" width="10.44140625" style="228" customWidth="1"/>
    <col min="7176" max="7176" width="9.44140625" style="228" customWidth="1"/>
    <col min="7177" max="7177" width="10.109375" style="228" customWidth="1"/>
    <col min="7178" max="7178" width="9.6640625" style="228" customWidth="1"/>
    <col min="7179" max="7179" width="9.44140625" style="228" customWidth="1"/>
    <col min="7180" max="7180" width="9.6640625" style="228" customWidth="1"/>
    <col min="7181" max="7181" width="10.88671875" style="228" customWidth="1"/>
    <col min="7182" max="7182" width="9.109375" style="228" customWidth="1"/>
    <col min="7183" max="7424" width="9.109375" style="228"/>
    <col min="7425" max="7425" width="4.6640625" style="228" customWidth="1"/>
    <col min="7426" max="7426" width="56.88671875" style="228" customWidth="1"/>
    <col min="7427" max="7427" width="9.88671875" style="228" customWidth="1"/>
    <col min="7428" max="7428" width="9.6640625" style="228" customWidth="1"/>
    <col min="7429" max="7429" width="9.44140625" style="228" customWidth="1"/>
    <col min="7430" max="7430" width="10.109375" style="228" customWidth="1"/>
    <col min="7431" max="7431" width="10.44140625" style="228" customWidth="1"/>
    <col min="7432" max="7432" width="9.44140625" style="228" customWidth="1"/>
    <col min="7433" max="7433" width="10.109375" style="228" customWidth="1"/>
    <col min="7434" max="7434" width="9.6640625" style="228" customWidth="1"/>
    <col min="7435" max="7435" width="9.44140625" style="228" customWidth="1"/>
    <col min="7436" max="7436" width="9.6640625" style="228" customWidth="1"/>
    <col min="7437" max="7437" width="10.88671875" style="228" customWidth="1"/>
    <col min="7438" max="7438" width="9.109375" style="228" customWidth="1"/>
    <col min="7439" max="7680" width="9.109375" style="228"/>
    <col min="7681" max="7681" width="4.6640625" style="228" customWidth="1"/>
    <col min="7682" max="7682" width="56.88671875" style="228" customWidth="1"/>
    <col min="7683" max="7683" width="9.88671875" style="228" customWidth="1"/>
    <col min="7684" max="7684" width="9.6640625" style="228" customWidth="1"/>
    <col min="7685" max="7685" width="9.44140625" style="228" customWidth="1"/>
    <col min="7686" max="7686" width="10.109375" style="228" customWidth="1"/>
    <col min="7687" max="7687" width="10.44140625" style="228" customWidth="1"/>
    <col min="7688" max="7688" width="9.44140625" style="228" customWidth="1"/>
    <col min="7689" max="7689" width="10.109375" style="228" customWidth="1"/>
    <col min="7690" max="7690" width="9.6640625" style="228" customWidth="1"/>
    <col min="7691" max="7691" width="9.44140625" style="228" customWidth="1"/>
    <col min="7692" max="7692" width="9.6640625" style="228" customWidth="1"/>
    <col min="7693" max="7693" width="10.88671875" style="228" customWidth="1"/>
    <col min="7694" max="7694" width="9.109375" style="228" customWidth="1"/>
    <col min="7695" max="7936" width="9.109375" style="228"/>
    <col min="7937" max="7937" width="4.6640625" style="228" customWidth="1"/>
    <col min="7938" max="7938" width="56.88671875" style="228" customWidth="1"/>
    <col min="7939" max="7939" width="9.88671875" style="228" customWidth="1"/>
    <col min="7940" max="7940" width="9.6640625" style="228" customWidth="1"/>
    <col min="7941" max="7941" width="9.44140625" style="228" customWidth="1"/>
    <col min="7942" max="7942" width="10.109375" style="228" customWidth="1"/>
    <col min="7943" max="7943" width="10.44140625" style="228" customWidth="1"/>
    <col min="7944" max="7944" width="9.44140625" style="228" customWidth="1"/>
    <col min="7945" max="7945" width="10.109375" style="228" customWidth="1"/>
    <col min="7946" max="7946" width="9.6640625" style="228" customWidth="1"/>
    <col min="7947" max="7947" width="9.44140625" style="228" customWidth="1"/>
    <col min="7948" max="7948" width="9.6640625" style="228" customWidth="1"/>
    <col min="7949" max="7949" width="10.88671875" style="228" customWidth="1"/>
    <col min="7950" max="7950" width="9.109375" style="228" customWidth="1"/>
    <col min="7951" max="8192" width="9.109375" style="228"/>
    <col min="8193" max="8193" width="4.6640625" style="228" customWidth="1"/>
    <col min="8194" max="8194" width="56.88671875" style="228" customWidth="1"/>
    <col min="8195" max="8195" width="9.88671875" style="228" customWidth="1"/>
    <col min="8196" max="8196" width="9.6640625" style="228" customWidth="1"/>
    <col min="8197" max="8197" width="9.44140625" style="228" customWidth="1"/>
    <col min="8198" max="8198" width="10.109375" style="228" customWidth="1"/>
    <col min="8199" max="8199" width="10.44140625" style="228" customWidth="1"/>
    <col min="8200" max="8200" width="9.44140625" style="228" customWidth="1"/>
    <col min="8201" max="8201" width="10.109375" style="228" customWidth="1"/>
    <col min="8202" max="8202" width="9.6640625" style="228" customWidth="1"/>
    <col min="8203" max="8203" width="9.44140625" style="228" customWidth="1"/>
    <col min="8204" max="8204" width="9.6640625" style="228" customWidth="1"/>
    <col min="8205" max="8205" width="10.88671875" style="228" customWidth="1"/>
    <col min="8206" max="8206" width="9.109375" style="228" customWidth="1"/>
    <col min="8207" max="8448" width="9.109375" style="228"/>
    <col min="8449" max="8449" width="4.6640625" style="228" customWidth="1"/>
    <col min="8450" max="8450" width="56.88671875" style="228" customWidth="1"/>
    <col min="8451" max="8451" width="9.88671875" style="228" customWidth="1"/>
    <col min="8452" max="8452" width="9.6640625" style="228" customWidth="1"/>
    <col min="8453" max="8453" width="9.44140625" style="228" customWidth="1"/>
    <col min="8454" max="8454" width="10.109375" style="228" customWidth="1"/>
    <col min="8455" max="8455" width="10.44140625" style="228" customWidth="1"/>
    <col min="8456" max="8456" width="9.44140625" style="228" customWidth="1"/>
    <col min="8457" max="8457" width="10.109375" style="228" customWidth="1"/>
    <col min="8458" max="8458" width="9.6640625" style="228" customWidth="1"/>
    <col min="8459" max="8459" width="9.44140625" style="228" customWidth="1"/>
    <col min="8460" max="8460" width="9.6640625" style="228" customWidth="1"/>
    <col min="8461" max="8461" width="10.88671875" style="228" customWidth="1"/>
    <col min="8462" max="8462" width="9.109375" style="228" customWidth="1"/>
    <col min="8463" max="8704" width="9.109375" style="228"/>
    <col min="8705" max="8705" width="4.6640625" style="228" customWidth="1"/>
    <col min="8706" max="8706" width="56.88671875" style="228" customWidth="1"/>
    <col min="8707" max="8707" width="9.88671875" style="228" customWidth="1"/>
    <col min="8708" max="8708" width="9.6640625" style="228" customWidth="1"/>
    <col min="8709" max="8709" width="9.44140625" style="228" customWidth="1"/>
    <col min="8710" max="8710" width="10.109375" style="228" customWidth="1"/>
    <col min="8711" max="8711" width="10.44140625" style="228" customWidth="1"/>
    <col min="8712" max="8712" width="9.44140625" style="228" customWidth="1"/>
    <col min="8713" max="8713" width="10.109375" style="228" customWidth="1"/>
    <col min="8714" max="8714" width="9.6640625" style="228" customWidth="1"/>
    <col min="8715" max="8715" width="9.44140625" style="228" customWidth="1"/>
    <col min="8716" max="8716" width="9.6640625" style="228" customWidth="1"/>
    <col min="8717" max="8717" width="10.88671875" style="228" customWidth="1"/>
    <col min="8718" max="8718" width="9.109375" style="228" customWidth="1"/>
    <col min="8719" max="8960" width="9.109375" style="228"/>
    <col min="8961" max="8961" width="4.6640625" style="228" customWidth="1"/>
    <col min="8962" max="8962" width="56.88671875" style="228" customWidth="1"/>
    <col min="8963" max="8963" width="9.88671875" style="228" customWidth="1"/>
    <col min="8964" max="8964" width="9.6640625" style="228" customWidth="1"/>
    <col min="8965" max="8965" width="9.44140625" style="228" customWidth="1"/>
    <col min="8966" max="8966" width="10.109375" style="228" customWidth="1"/>
    <col min="8967" max="8967" width="10.44140625" style="228" customWidth="1"/>
    <col min="8968" max="8968" width="9.44140625" style="228" customWidth="1"/>
    <col min="8969" max="8969" width="10.109375" style="228" customWidth="1"/>
    <col min="8970" max="8970" width="9.6640625" style="228" customWidth="1"/>
    <col min="8971" max="8971" width="9.44140625" style="228" customWidth="1"/>
    <col min="8972" max="8972" width="9.6640625" style="228" customWidth="1"/>
    <col min="8973" max="8973" width="10.88671875" style="228" customWidth="1"/>
    <col min="8974" max="8974" width="9.109375" style="228" customWidth="1"/>
    <col min="8975" max="9216" width="9.109375" style="228"/>
    <col min="9217" max="9217" width="4.6640625" style="228" customWidth="1"/>
    <col min="9218" max="9218" width="56.88671875" style="228" customWidth="1"/>
    <col min="9219" max="9219" width="9.88671875" style="228" customWidth="1"/>
    <col min="9220" max="9220" width="9.6640625" style="228" customWidth="1"/>
    <col min="9221" max="9221" width="9.44140625" style="228" customWidth="1"/>
    <col min="9222" max="9222" width="10.109375" style="228" customWidth="1"/>
    <col min="9223" max="9223" width="10.44140625" style="228" customWidth="1"/>
    <col min="9224" max="9224" width="9.44140625" style="228" customWidth="1"/>
    <col min="9225" max="9225" width="10.109375" style="228" customWidth="1"/>
    <col min="9226" max="9226" width="9.6640625" style="228" customWidth="1"/>
    <col min="9227" max="9227" width="9.44140625" style="228" customWidth="1"/>
    <col min="9228" max="9228" width="9.6640625" style="228" customWidth="1"/>
    <col min="9229" max="9229" width="10.88671875" style="228" customWidth="1"/>
    <col min="9230" max="9230" width="9.109375" style="228" customWidth="1"/>
    <col min="9231" max="9472" width="9.109375" style="228"/>
    <col min="9473" max="9473" width="4.6640625" style="228" customWidth="1"/>
    <col min="9474" max="9474" width="56.88671875" style="228" customWidth="1"/>
    <col min="9475" max="9475" width="9.88671875" style="228" customWidth="1"/>
    <col min="9476" max="9476" width="9.6640625" style="228" customWidth="1"/>
    <col min="9477" max="9477" width="9.44140625" style="228" customWidth="1"/>
    <col min="9478" max="9478" width="10.109375" style="228" customWidth="1"/>
    <col min="9479" max="9479" width="10.44140625" style="228" customWidth="1"/>
    <col min="9480" max="9480" width="9.44140625" style="228" customWidth="1"/>
    <col min="9481" max="9481" width="10.109375" style="228" customWidth="1"/>
    <col min="9482" max="9482" width="9.6640625" style="228" customWidth="1"/>
    <col min="9483" max="9483" width="9.44140625" style="228" customWidth="1"/>
    <col min="9484" max="9484" width="9.6640625" style="228" customWidth="1"/>
    <col min="9485" max="9485" width="10.88671875" style="228" customWidth="1"/>
    <col min="9486" max="9486" width="9.109375" style="228" customWidth="1"/>
    <col min="9487" max="9728" width="9.109375" style="228"/>
    <col min="9729" max="9729" width="4.6640625" style="228" customWidth="1"/>
    <col min="9730" max="9730" width="56.88671875" style="228" customWidth="1"/>
    <col min="9731" max="9731" width="9.88671875" style="228" customWidth="1"/>
    <col min="9732" max="9732" width="9.6640625" style="228" customWidth="1"/>
    <col min="9733" max="9733" width="9.44140625" style="228" customWidth="1"/>
    <col min="9734" max="9734" width="10.109375" style="228" customWidth="1"/>
    <col min="9735" max="9735" width="10.44140625" style="228" customWidth="1"/>
    <col min="9736" max="9736" width="9.44140625" style="228" customWidth="1"/>
    <col min="9737" max="9737" width="10.109375" style="228" customWidth="1"/>
    <col min="9738" max="9738" width="9.6640625" style="228" customWidth="1"/>
    <col min="9739" max="9739" width="9.44140625" style="228" customWidth="1"/>
    <col min="9740" max="9740" width="9.6640625" style="228" customWidth="1"/>
    <col min="9741" max="9741" width="10.88671875" style="228" customWidth="1"/>
    <col min="9742" max="9742" width="9.109375" style="228" customWidth="1"/>
    <col min="9743" max="9984" width="9.109375" style="228"/>
    <col min="9985" max="9985" width="4.6640625" style="228" customWidth="1"/>
    <col min="9986" max="9986" width="56.88671875" style="228" customWidth="1"/>
    <col min="9987" max="9987" width="9.88671875" style="228" customWidth="1"/>
    <col min="9988" max="9988" width="9.6640625" style="228" customWidth="1"/>
    <col min="9989" max="9989" width="9.44140625" style="228" customWidth="1"/>
    <col min="9990" max="9990" width="10.109375" style="228" customWidth="1"/>
    <col min="9991" max="9991" width="10.44140625" style="228" customWidth="1"/>
    <col min="9992" max="9992" width="9.44140625" style="228" customWidth="1"/>
    <col min="9993" max="9993" width="10.109375" style="228" customWidth="1"/>
    <col min="9994" max="9994" width="9.6640625" style="228" customWidth="1"/>
    <col min="9995" max="9995" width="9.44140625" style="228" customWidth="1"/>
    <col min="9996" max="9996" width="9.6640625" style="228" customWidth="1"/>
    <col min="9997" max="9997" width="10.88671875" style="228" customWidth="1"/>
    <col min="9998" max="9998" width="9.109375" style="228" customWidth="1"/>
    <col min="9999" max="10240" width="9.109375" style="228"/>
    <col min="10241" max="10241" width="4.6640625" style="228" customWidth="1"/>
    <col min="10242" max="10242" width="56.88671875" style="228" customWidth="1"/>
    <col min="10243" max="10243" width="9.88671875" style="228" customWidth="1"/>
    <col min="10244" max="10244" width="9.6640625" style="228" customWidth="1"/>
    <col min="10245" max="10245" width="9.44140625" style="228" customWidth="1"/>
    <col min="10246" max="10246" width="10.109375" style="228" customWidth="1"/>
    <col min="10247" max="10247" width="10.44140625" style="228" customWidth="1"/>
    <col min="10248" max="10248" width="9.44140625" style="228" customWidth="1"/>
    <col min="10249" max="10249" width="10.109375" style="228" customWidth="1"/>
    <col min="10250" max="10250" width="9.6640625" style="228" customWidth="1"/>
    <col min="10251" max="10251" width="9.44140625" style="228" customWidth="1"/>
    <col min="10252" max="10252" width="9.6640625" style="228" customWidth="1"/>
    <col min="10253" max="10253" width="10.88671875" style="228" customWidth="1"/>
    <col min="10254" max="10254" width="9.109375" style="228" customWidth="1"/>
    <col min="10255" max="10496" width="9.109375" style="228"/>
    <col min="10497" max="10497" width="4.6640625" style="228" customWidth="1"/>
    <col min="10498" max="10498" width="56.88671875" style="228" customWidth="1"/>
    <col min="10499" max="10499" width="9.88671875" style="228" customWidth="1"/>
    <col min="10500" max="10500" width="9.6640625" style="228" customWidth="1"/>
    <col min="10501" max="10501" width="9.44140625" style="228" customWidth="1"/>
    <col min="10502" max="10502" width="10.109375" style="228" customWidth="1"/>
    <col min="10503" max="10503" width="10.44140625" style="228" customWidth="1"/>
    <col min="10504" max="10504" width="9.44140625" style="228" customWidth="1"/>
    <col min="10505" max="10505" width="10.109375" style="228" customWidth="1"/>
    <col min="10506" max="10506" width="9.6640625" style="228" customWidth="1"/>
    <col min="10507" max="10507" width="9.44140625" style="228" customWidth="1"/>
    <col min="10508" max="10508" width="9.6640625" style="228" customWidth="1"/>
    <col min="10509" max="10509" width="10.88671875" style="228" customWidth="1"/>
    <col min="10510" max="10510" width="9.109375" style="228" customWidth="1"/>
    <col min="10511" max="10752" width="9.109375" style="228"/>
    <col min="10753" max="10753" width="4.6640625" style="228" customWidth="1"/>
    <col min="10754" max="10754" width="56.88671875" style="228" customWidth="1"/>
    <col min="10755" max="10755" width="9.88671875" style="228" customWidth="1"/>
    <col min="10756" max="10756" width="9.6640625" style="228" customWidth="1"/>
    <col min="10757" max="10757" width="9.44140625" style="228" customWidth="1"/>
    <col min="10758" max="10758" width="10.109375" style="228" customWidth="1"/>
    <col min="10759" max="10759" width="10.44140625" style="228" customWidth="1"/>
    <col min="10760" max="10760" width="9.44140625" style="228" customWidth="1"/>
    <col min="10761" max="10761" width="10.109375" style="228" customWidth="1"/>
    <col min="10762" max="10762" width="9.6640625" style="228" customWidth="1"/>
    <col min="10763" max="10763" width="9.44140625" style="228" customWidth="1"/>
    <col min="10764" max="10764" width="9.6640625" style="228" customWidth="1"/>
    <col min="10765" max="10765" width="10.88671875" style="228" customWidth="1"/>
    <col min="10766" max="10766" width="9.109375" style="228" customWidth="1"/>
    <col min="10767" max="11008" width="9.109375" style="228"/>
    <col min="11009" max="11009" width="4.6640625" style="228" customWidth="1"/>
    <col min="11010" max="11010" width="56.88671875" style="228" customWidth="1"/>
    <col min="11011" max="11011" width="9.88671875" style="228" customWidth="1"/>
    <col min="11012" max="11012" width="9.6640625" style="228" customWidth="1"/>
    <col min="11013" max="11013" width="9.44140625" style="228" customWidth="1"/>
    <col min="11014" max="11014" width="10.109375" style="228" customWidth="1"/>
    <col min="11015" max="11015" width="10.44140625" style="228" customWidth="1"/>
    <col min="11016" max="11016" width="9.44140625" style="228" customWidth="1"/>
    <col min="11017" max="11017" width="10.109375" style="228" customWidth="1"/>
    <col min="11018" max="11018" width="9.6640625" style="228" customWidth="1"/>
    <col min="11019" max="11019" width="9.44140625" style="228" customWidth="1"/>
    <col min="11020" max="11020" width="9.6640625" style="228" customWidth="1"/>
    <col min="11021" max="11021" width="10.88671875" style="228" customWidth="1"/>
    <col min="11022" max="11022" width="9.109375" style="228" customWidth="1"/>
    <col min="11023" max="11264" width="9.109375" style="228"/>
    <col min="11265" max="11265" width="4.6640625" style="228" customWidth="1"/>
    <col min="11266" max="11266" width="56.88671875" style="228" customWidth="1"/>
    <col min="11267" max="11267" width="9.88671875" style="228" customWidth="1"/>
    <col min="11268" max="11268" width="9.6640625" style="228" customWidth="1"/>
    <col min="11269" max="11269" width="9.44140625" style="228" customWidth="1"/>
    <col min="11270" max="11270" width="10.109375" style="228" customWidth="1"/>
    <col min="11271" max="11271" width="10.44140625" style="228" customWidth="1"/>
    <col min="11272" max="11272" width="9.44140625" style="228" customWidth="1"/>
    <col min="11273" max="11273" width="10.109375" style="228" customWidth="1"/>
    <col min="11274" max="11274" width="9.6640625" style="228" customWidth="1"/>
    <col min="11275" max="11275" width="9.44140625" style="228" customWidth="1"/>
    <col min="11276" max="11276" width="9.6640625" style="228" customWidth="1"/>
    <col min="11277" max="11277" width="10.88671875" style="228" customWidth="1"/>
    <col min="11278" max="11278" width="9.109375" style="228" customWidth="1"/>
    <col min="11279" max="11520" width="9.109375" style="228"/>
    <col min="11521" max="11521" width="4.6640625" style="228" customWidth="1"/>
    <col min="11522" max="11522" width="56.88671875" style="228" customWidth="1"/>
    <col min="11523" max="11523" width="9.88671875" style="228" customWidth="1"/>
    <col min="11524" max="11524" width="9.6640625" style="228" customWidth="1"/>
    <col min="11525" max="11525" width="9.44140625" style="228" customWidth="1"/>
    <col min="11526" max="11526" width="10.109375" style="228" customWidth="1"/>
    <col min="11527" max="11527" width="10.44140625" style="228" customWidth="1"/>
    <col min="11528" max="11528" width="9.44140625" style="228" customWidth="1"/>
    <col min="11529" max="11529" width="10.109375" style="228" customWidth="1"/>
    <col min="11530" max="11530" width="9.6640625" style="228" customWidth="1"/>
    <col min="11531" max="11531" width="9.44140625" style="228" customWidth="1"/>
    <col min="11532" max="11532" width="9.6640625" style="228" customWidth="1"/>
    <col min="11533" max="11533" width="10.88671875" style="228" customWidth="1"/>
    <col min="11534" max="11534" width="9.109375" style="228" customWidth="1"/>
    <col min="11535" max="11776" width="9.109375" style="228"/>
    <col min="11777" max="11777" width="4.6640625" style="228" customWidth="1"/>
    <col min="11778" max="11778" width="56.88671875" style="228" customWidth="1"/>
    <col min="11779" max="11779" width="9.88671875" style="228" customWidth="1"/>
    <col min="11780" max="11780" width="9.6640625" style="228" customWidth="1"/>
    <col min="11781" max="11781" width="9.44140625" style="228" customWidth="1"/>
    <col min="11782" max="11782" width="10.109375" style="228" customWidth="1"/>
    <col min="11783" max="11783" width="10.44140625" style="228" customWidth="1"/>
    <col min="11784" max="11784" width="9.44140625" style="228" customWidth="1"/>
    <col min="11785" max="11785" width="10.109375" style="228" customWidth="1"/>
    <col min="11786" max="11786" width="9.6640625" style="228" customWidth="1"/>
    <col min="11787" max="11787" width="9.44140625" style="228" customWidth="1"/>
    <col min="11788" max="11788" width="9.6640625" style="228" customWidth="1"/>
    <col min="11789" max="11789" width="10.88671875" style="228" customWidth="1"/>
    <col min="11790" max="11790" width="9.109375" style="228" customWidth="1"/>
    <col min="11791" max="12032" width="9.109375" style="228"/>
    <col min="12033" max="12033" width="4.6640625" style="228" customWidth="1"/>
    <col min="12034" max="12034" width="56.88671875" style="228" customWidth="1"/>
    <col min="12035" max="12035" width="9.88671875" style="228" customWidth="1"/>
    <col min="12036" max="12036" width="9.6640625" style="228" customWidth="1"/>
    <col min="12037" max="12037" width="9.44140625" style="228" customWidth="1"/>
    <col min="12038" max="12038" width="10.109375" style="228" customWidth="1"/>
    <col min="12039" max="12039" width="10.44140625" style="228" customWidth="1"/>
    <col min="12040" max="12040" width="9.44140625" style="228" customWidth="1"/>
    <col min="12041" max="12041" width="10.109375" style="228" customWidth="1"/>
    <col min="12042" max="12042" width="9.6640625" style="228" customWidth="1"/>
    <col min="12043" max="12043" width="9.44140625" style="228" customWidth="1"/>
    <col min="12044" max="12044" width="9.6640625" style="228" customWidth="1"/>
    <col min="12045" max="12045" width="10.88671875" style="228" customWidth="1"/>
    <col min="12046" max="12046" width="9.109375" style="228" customWidth="1"/>
    <col min="12047" max="12288" width="9.109375" style="228"/>
    <col min="12289" max="12289" width="4.6640625" style="228" customWidth="1"/>
    <col min="12290" max="12290" width="56.88671875" style="228" customWidth="1"/>
    <col min="12291" max="12291" width="9.88671875" style="228" customWidth="1"/>
    <col min="12292" max="12292" width="9.6640625" style="228" customWidth="1"/>
    <col min="12293" max="12293" width="9.44140625" style="228" customWidth="1"/>
    <col min="12294" max="12294" width="10.109375" style="228" customWidth="1"/>
    <col min="12295" max="12295" width="10.44140625" style="228" customWidth="1"/>
    <col min="12296" max="12296" width="9.44140625" style="228" customWidth="1"/>
    <col min="12297" max="12297" width="10.109375" style="228" customWidth="1"/>
    <col min="12298" max="12298" width="9.6640625" style="228" customWidth="1"/>
    <col min="12299" max="12299" width="9.44140625" style="228" customWidth="1"/>
    <col min="12300" max="12300" width="9.6640625" style="228" customWidth="1"/>
    <col min="12301" max="12301" width="10.88671875" style="228" customWidth="1"/>
    <col min="12302" max="12302" width="9.109375" style="228" customWidth="1"/>
    <col min="12303" max="12544" width="9.109375" style="228"/>
    <col min="12545" max="12545" width="4.6640625" style="228" customWidth="1"/>
    <col min="12546" max="12546" width="56.88671875" style="228" customWidth="1"/>
    <col min="12547" max="12547" width="9.88671875" style="228" customWidth="1"/>
    <col min="12548" max="12548" width="9.6640625" style="228" customWidth="1"/>
    <col min="12549" max="12549" width="9.44140625" style="228" customWidth="1"/>
    <col min="12550" max="12550" width="10.109375" style="228" customWidth="1"/>
    <col min="12551" max="12551" width="10.44140625" style="228" customWidth="1"/>
    <col min="12552" max="12552" width="9.44140625" style="228" customWidth="1"/>
    <col min="12553" max="12553" width="10.109375" style="228" customWidth="1"/>
    <col min="12554" max="12554" width="9.6640625" style="228" customWidth="1"/>
    <col min="12555" max="12555" width="9.44140625" style="228" customWidth="1"/>
    <col min="12556" max="12556" width="9.6640625" style="228" customWidth="1"/>
    <col min="12557" max="12557" width="10.88671875" style="228" customWidth="1"/>
    <col min="12558" max="12558" width="9.109375" style="228" customWidth="1"/>
    <col min="12559" max="12800" width="9.109375" style="228"/>
    <col min="12801" max="12801" width="4.6640625" style="228" customWidth="1"/>
    <col min="12802" max="12802" width="56.88671875" style="228" customWidth="1"/>
    <col min="12803" max="12803" width="9.88671875" style="228" customWidth="1"/>
    <col min="12804" max="12804" width="9.6640625" style="228" customWidth="1"/>
    <col min="12805" max="12805" width="9.44140625" style="228" customWidth="1"/>
    <col min="12806" max="12806" width="10.109375" style="228" customWidth="1"/>
    <col min="12807" max="12807" width="10.44140625" style="228" customWidth="1"/>
    <col min="12808" max="12808" width="9.44140625" style="228" customWidth="1"/>
    <col min="12809" max="12809" width="10.109375" style="228" customWidth="1"/>
    <col min="12810" max="12810" width="9.6640625" style="228" customWidth="1"/>
    <col min="12811" max="12811" width="9.44140625" style="228" customWidth="1"/>
    <col min="12812" max="12812" width="9.6640625" style="228" customWidth="1"/>
    <col min="12813" max="12813" width="10.88671875" style="228" customWidth="1"/>
    <col min="12814" max="12814" width="9.109375" style="228" customWidth="1"/>
    <col min="12815" max="13056" width="9.109375" style="228"/>
    <col min="13057" max="13057" width="4.6640625" style="228" customWidth="1"/>
    <col min="13058" max="13058" width="56.88671875" style="228" customWidth="1"/>
    <col min="13059" max="13059" width="9.88671875" style="228" customWidth="1"/>
    <col min="13060" max="13060" width="9.6640625" style="228" customWidth="1"/>
    <col min="13061" max="13061" width="9.44140625" style="228" customWidth="1"/>
    <col min="13062" max="13062" width="10.109375" style="228" customWidth="1"/>
    <col min="13063" max="13063" width="10.44140625" style="228" customWidth="1"/>
    <col min="13064" max="13064" width="9.44140625" style="228" customWidth="1"/>
    <col min="13065" max="13065" width="10.109375" style="228" customWidth="1"/>
    <col min="13066" max="13066" width="9.6640625" style="228" customWidth="1"/>
    <col min="13067" max="13067" width="9.44140625" style="228" customWidth="1"/>
    <col min="13068" max="13068" width="9.6640625" style="228" customWidth="1"/>
    <col min="13069" max="13069" width="10.88671875" style="228" customWidth="1"/>
    <col min="13070" max="13070" width="9.109375" style="228" customWidth="1"/>
    <col min="13071" max="13312" width="9.109375" style="228"/>
    <col min="13313" max="13313" width="4.6640625" style="228" customWidth="1"/>
    <col min="13314" max="13314" width="56.88671875" style="228" customWidth="1"/>
    <col min="13315" max="13315" width="9.88671875" style="228" customWidth="1"/>
    <col min="13316" max="13316" width="9.6640625" style="228" customWidth="1"/>
    <col min="13317" max="13317" width="9.44140625" style="228" customWidth="1"/>
    <col min="13318" max="13318" width="10.109375" style="228" customWidth="1"/>
    <col min="13319" max="13319" width="10.44140625" style="228" customWidth="1"/>
    <col min="13320" max="13320" width="9.44140625" style="228" customWidth="1"/>
    <col min="13321" max="13321" width="10.109375" style="228" customWidth="1"/>
    <col min="13322" max="13322" width="9.6640625" style="228" customWidth="1"/>
    <col min="13323" max="13323" width="9.44140625" style="228" customWidth="1"/>
    <col min="13324" max="13324" width="9.6640625" style="228" customWidth="1"/>
    <col min="13325" max="13325" width="10.88671875" style="228" customWidth="1"/>
    <col min="13326" max="13326" width="9.109375" style="228" customWidth="1"/>
    <col min="13327" max="13568" width="9.109375" style="228"/>
    <col min="13569" max="13569" width="4.6640625" style="228" customWidth="1"/>
    <col min="13570" max="13570" width="56.88671875" style="228" customWidth="1"/>
    <col min="13571" max="13571" width="9.88671875" style="228" customWidth="1"/>
    <col min="13572" max="13572" width="9.6640625" style="228" customWidth="1"/>
    <col min="13573" max="13573" width="9.44140625" style="228" customWidth="1"/>
    <col min="13574" max="13574" width="10.109375" style="228" customWidth="1"/>
    <col min="13575" max="13575" width="10.44140625" style="228" customWidth="1"/>
    <col min="13576" max="13576" width="9.44140625" style="228" customWidth="1"/>
    <col min="13577" max="13577" width="10.109375" style="228" customWidth="1"/>
    <col min="13578" max="13578" width="9.6640625" style="228" customWidth="1"/>
    <col min="13579" max="13579" width="9.44140625" style="228" customWidth="1"/>
    <col min="13580" max="13580" width="9.6640625" style="228" customWidth="1"/>
    <col min="13581" max="13581" width="10.88671875" style="228" customWidth="1"/>
    <col min="13582" max="13582" width="9.109375" style="228" customWidth="1"/>
    <col min="13583" max="13824" width="9.109375" style="228"/>
    <col min="13825" max="13825" width="4.6640625" style="228" customWidth="1"/>
    <col min="13826" max="13826" width="56.88671875" style="228" customWidth="1"/>
    <col min="13827" max="13827" width="9.88671875" style="228" customWidth="1"/>
    <col min="13828" max="13828" width="9.6640625" style="228" customWidth="1"/>
    <col min="13829" max="13829" width="9.44140625" style="228" customWidth="1"/>
    <col min="13830" max="13830" width="10.109375" style="228" customWidth="1"/>
    <col min="13831" max="13831" width="10.44140625" style="228" customWidth="1"/>
    <col min="13832" max="13832" width="9.44140625" style="228" customWidth="1"/>
    <col min="13833" max="13833" width="10.109375" style="228" customWidth="1"/>
    <col min="13834" max="13834" width="9.6640625" style="228" customWidth="1"/>
    <col min="13835" max="13835" width="9.44140625" style="228" customWidth="1"/>
    <col min="13836" max="13836" width="9.6640625" style="228" customWidth="1"/>
    <col min="13837" max="13837" width="10.88671875" style="228" customWidth="1"/>
    <col min="13838" max="13838" width="9.109375" style="228" customWidth="1"/>
    <col min="13839" max="14080" width="9.109375" style="228"/>
    <col min="14081" max="14081" width="4.6640625" style="228" customWidth="1"/>
    <col min="14082" max="14082" width="56.88671875" style="228" customWidth="1"/>
    <col min="14083" max="14083" width="9.88671875" style="228" customWidth="1"/>
    <col min="14084" max="14084" width="9.6640625" style="228" customWidth="1"/>
    <col min="14085" max="14085" width="9.44140625" style="228" customWidth="1"/>
    <col min="14086" max="14086" width="10.109375" style="228" customWidth="1"/>
    <col min="14087" max="14087" width="10.44140625" style="228" customWidth="1"/>
    <col min="14088" max="14088" width="9.44140625" style="228" customWidth="1"/>
    <col min="14089" max="14089" width="10.109375" style="228" customWidth="1"/>
    <col min="14090" max="14090" width="9.6640625" style="228" customWidth="1"/>
    <col min="14091" max="14091" width="9.44140625" style="228" customWidth="1"/>
    <col min="14092" max="14092" width="9.6640625" style="228" customWidth="1"/>
    <col min="14093" max="14093" width="10.88671875" style="228" customWidth="1"/>
    <col min="14094" max="14094" width="9.109375" style="228" customWidth="1"/>
    <col min="14095" max="14336" width="9.109375" style="228"/>
    <col min="14337" max="14337" width="4.6640625" style="228" customWidth="1"/>
    <col min="14338" max="14338" width="56.88671875" style="228" customWidth="1"/>
    <col min="14339" max="14339" width="9.88671875" style="228" customWidth="1"/>
    <col min="14340" max="14340" width="9.6640625" style="228" customWidth="1"/>
    <col min="14341" max="14341" width="9.44140625" style="228" customWidth="1"/>
    <col min="14342" max="14342" width="10.109375" style="228" customWidth="1"/>
    <col min="14343" max="14343" width="10.44140625" style="228" customWidth="1"/>
    <col min="14344" max="14344" width="9.44140625" style="228" customWidth="1"/>
    <col min="14345" max="14345" width="10.109375" style="228" customWidth="1"/>
    <col min="14346" max="14346" width="9.6640625" style="228" customWidth="1"/>
    <col min="14347" max="14347" width="9.44140625" style="228" customWidth="1"/>
    <col min="14348" max="14348" width="9.6640625" style="228" customWidth="1"/>
    <col min="14349" max="14349" width="10.88671875" style="228" customWidth="1"/>
    <col min="14350" max="14350" width="9.109375" style="228" customWidth="1"/>
    <col min="14351" max="14592" width="9.109375" style="228"/>
    <col min="14593" max="14593" width="4.6640625" style="228" customWidth="1"/>
    <col min="14594" max="14594" width="56.88671875" style="228" customWidth="1"/>
    <col min="14595" max="14595" width="9.88671875" style="228" customWidth="1"/>
    <col min="14596" max="14596" width="9.6640625" style="228" customWidth="1"/>
    <col min="14597" max="14597" width="9.44140625" style="228" customWidth="1"/>
    <col min="14598" max="14598" width="10.109375" style="228" customWidth="1"/>
    <col min="14599" max="14599" width="10.44140625" style="228" customWidth="1"/>
    <col min="14600" max="14600" width="9.44140625" style="228" customWidth="1"/>
    <col min="14601" max="14601" width="10.109375" style="228" customWidth="1"/>
    <col min="14602" max="14602" width="9.6640625" style="228" customWidth="1"/>
    <col min="14603" max="14603" width="9.44140625" style="228" customWidth="1"/>
    <col min="14604" max="14604" width="9.6640625" style="228" customWidth="1"/>
    <col min="14605" max="14605" width="10.88671875" style="228" customWidth="1"/>
    <col min="14606" max="14606" width="9.109375" style="228" customWidth="1"/>
    <col min="14607" max="14848" width="9.109375" style="228"/>
    <col min="14849" max="14849" width="4.6640625" style="228" customWidth="1"/>
    <col min="14850" max="14850" width="56.88671875" style="228" customWidth="1"/>
    <col min="14851" max="14851" width="9.88671875" style="228" customWidth="1"/>
    <col min="14852" max="14852" width="9.6640625" style="228" customWidth="1"/>
    <col min="14853" max="14853" width="9.44140625" style="228" customWidth="1"/>
    <col min="14854" max="14854" width="10.109375" style="228" customWidth="1"/>
    <col min="14855" max="14855" width="10.44140625" style="228" customWidth="1"/>
    <col min="14856" max="14856" width="9.44140625" style="228" customWidth="1"/>
    <col min="14857" max="14857" width="10.109375" style="228" customWidth="1"/>
    <col min="14858" max="14858" width="9.6640625" style="228" customWidth="1"/>
    <col min="14859" max="14859" width="9.44140625" style="228" customWidth="1"/>
    <col min="14860" max="14860" width="9.6640625" style="228" customWidth="1"/>
    <col min="14861" max="14861" width="10.88671875" style="228" customWidth="1"/>
    <col min="14862" max="14862" width="9.109375" style="228" customWidth="1"/>
    <col min="14863" max="15104" width="9.109375" style="228"/>
    <col min="15105" max="15105" width="4.6640625" style="228" customWidth="1"/>
    <col min="15106" max="15106" width="56.88671875" style="228" customWidth="1"/>
    <col min="15107" max="15107" width="9.88671875" style="228" customWidth="1"/>
    <col min="15108" max="15108" width="9.6640625" style="228" customWidth="1"/>
    <col min="15109" max="15109" width="9.44140625" style="228" customWidth="1"/>
    <col min="15110" max="15110" width="10.109375" style="228" customWidth="1"/>
    <col min="15111" max="15111" width="10.44140625" style="228" customWidth="1"/>
    <col min="15112" max="15112" width="9.44140625" style="228" customWidth="1"/>
    <col min="15113" max="15113" width="10.109375" style="228" customWidth="1"/>
    <col min="15114" max="15114" width="9.6640625" style="228" customWidth="1"/>
    <col min="15115" max="15115" width="9.44140625" style="228" customWidth="1"/>
    <col min="15116" max="15116" width="9.6640625" style="228" customWidth="1"/>
    <col min="15117" max="15117" width="10.88671875" style="228" customWidth="1"/>
    <col min="15118" max="15118" width="9.109375" style="228" customWidth="1"/>
    <col min="15119" max="15360" width="9.109375" style="228"/>
    <col min="15361" max="15361" width="4.6640625" style="228" customWidth="1"/>
    <col min="15362" max="15362" width="56.88671875" style="228" customWidth="1"/>
    <col min="15363" max="15363" width="9.88671875" style="228" customWidth="1"/>
    <col min="15364" max="15364" width="9.6640625" style="228" customWidth="1"/>
    <col min="15365" max="15365" width="9.44140625" style="228" customWidth="1"/>
    <col min="15366" max="15366" width="10.109375" style="228" customWidth="1"/>
    <col min="15367" max="15367" width="10.44140625" style="228" customWidth="1"/>
    <col min="15368" max="15368" width="9.44140625" style="228" customWidth="1"/>
    <col min="15369" max="15369" width="10.109375" style="228" customWidth="1"/>
    <col min="15370" max="15370" width="9.6640625" style="228" customWidth="1"/>
    <col min="15371" max="15371" width="9.44140625" style="228" customWidth="1"/>
    <col min="15372" max="15372" width="9.6640625" style="228" customWidth="1"/>
    <col min="15373" max="15373" width="10.88671875" style="228" customWidth="1"/>
    <col min="15374" max="15374" width="9.109375" style="228" customWidth="1"/>
    <col min="15375" max="15616" width="9.109375" style="228"/>
    <col min="15617" max="15617" width="4.6640625" style="228" customWidth="1"/>
    <col min="15618" max="15618" width="56.88671875" style="228" customWidth="1"/>
    <col min="15619" max="15619" width="9.88671875" style="228" customWidth="1"/>
    <col min="15620" max="15620" width="9.6640625" style="228" customWidth="1"/>
    <col min="15621" max="15621" width="9.44140625" style="228" customWidth="1"/>
    <col min="15622" max="15622" width="10.109375" style="228" customWidth="1"/>
    <col min="15623" max="15623" width="10.44140625" style="228" customWidth="1"/>
    <col min="15624" max="15624" width="9.44140625" style="228" customWidth="1"/>
    <col min="15625" max="15625" width="10.109375" style="228" customWidth="1"/>
    <col min="15626" max="15626" width="9.6640625" style="228" customWidth="1"/>
    <col min="15627" max="15627" width="9.44140625" style="228" customWidth="1"/>
    <col min="15628" max="15628" width="9.6640625" style="228" customWidth="1"/>
    <col min="15629" max="15629" width="10.88671875" style="228" customWidth="1"/>
    <col min="15630" max="15630" width="9.109375" style="228" customWidth="1"/>
    <col min="15631" max="15872" width="9.109375" style="228"/>
    <col min="15873" max="15873" width="4.6640625" style="228" customWidth="1"/>
    <col min="15874" max="15874" width="56.88671875" style="228" customWidth="1"/>
    <col min="15875" max="15875" width="9.88671875" style="228" customWidth="1"/>
    <col min="15876" max="15876" width="9.6640625" style="228" customWidth="1"/>
    <col min="15877" max="15877" width="9.44140625" style="228" customWidth="1"/>
    <col min="15878" max="15878" width="10.109375" style="228" customWidth="1"/>
    <col min="15879" max="15879" width="10.44140625" style="228" customWidth="1"/>
    <col min="15880" max="15880" width="9.44140625" style="228" customWidth="1"/>
    <col min="15881" max="15881" width="10.109375" style="228" customWidth="1"/>
    <col min="15882" max="15882" width="9.6640625" style="228" customWidth="1"/>
    <col min="15883" max="15883" width="9.44140625" style="228" customWidth="1"/>
    <col min="15884" max="15884" width="9.6640625" style="228" customWidth="1"/>
    <col min="15885" max="15885" width="10.88671875" style="228" customWidth="1"/>
    <col min="15886" max="15886" width="9.109375" style="228" customWidth="1"/>
    <col min="15887" max="16128" width="9.109375" style="228"/>
    <col min="16129" max="16129" width="4.6640625" style="228" customWidth="1"/>
    <col min="16130" max="16130" width="56.88671875" style="228" customWidth="1"/>
    <col min="16131" max="16131" width="9.88671875" style="228" customWidth="1"/>
    <col min="16132" max="16132" width="9.6640625" style="228" customWidth="1"/>
    <col min="16133" max="16133" width="9.44140625" style="228" customWidth="1"/>
    <col min="16134" max="16134" width="10.109375" style="228" customWidth="1"/>
    <col min="16135" max="16135" width="10.44140625" style="228" customWidth="1"/>
    <col min="16136" max="16136" width="9.44140625" style="228" customWidth="1"/>
    <col min="16137" max="16137" width="10.109375" style="228" customWidth="1"/>
    <col min="16138" max="16138" width="9.6640625" style="228" customWidth="1"/>
    <col min="16139" max="16139" width="9.44140625" style="228" customWidth="1"/>
    <col min="16140" max="16140" width="9.6640625" style="228" customWidth="1"/>
    <col min="16141" max="16141" width="10.88671875" style="228" customWidth="1"/>
    <col min="16142" max="16142" width="9.109375" style="228" customWidth="1"/>
    <col min="16143" max="16384" width="9.109375" style="228"/>
  </cols>
  <sheetData>
    <row r="3" spans="2:17" ht="23.25" customHeight="1">
      <c r="B3" s="226"/>
      <c r="C3" s="226"/>
      <c r="D3" s="226"/>
      <c r="E3" s="226"/>
      <c r="F3" s="226"/>
      <c r="G3" s="226"/>
      <c r="I3" s="389"/>
      <c r="J3" s="389"/>
      <c r="K3" s="389"/>
      <c r="L3" s="389"/>
      <c r="M3" s="489" t="s">
        <v>204</v>
      </c>
      <c r="N3" s="489"/>
    </row>
    <row r="4" spans="2:17" ht="23.25" customHeight="1">
      <c r="B4" s="490" t="s">
        <v>332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2:17" ht="48" customHeight="1">
      <c r="B5" s="474" t="s">
        <v>343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</row>
    <row r="6" spans="2:17" ht="25.2" customHeight="1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2:17" ht="12" customHeight="1">
      <c r="B7" s="229"/>
      <c r="C7" s="230"/>
      <c r="D7" s="230"/>
      <c r="E7" s="230"/>
      <c r="F7" s="230"/>
      <c r="G7" s="230"/>
      <c r="H7" s="230"/>
      <c r="I7" s="230"/>
      <c r="J7" s="230"/>
      <c r="K7" s="231"/>
      <c r="L7" s="232" t="s">
        <v>36</v>
      </c>
      <c r="M7" s="391"/>
    </row>
    <row r="8" spans="2:17" ht="13.5" customHeight="1">
      <c r="B8" s="476" t="s">
        <v>95</v>
      </c>
      <c r="C8" s="479" t="s">
        <v>96</v>
      </c>
      <c r="D8" s="491" t="s">
        <v>45</v>
      </c>
      <c r="E8" s="494" t="s">
        <v>333</v>
      </c>
      <c r="F8" s="482" t="s">
        <v>100</v>
      </c>
      <c r="G8" s="483"/>
      <c r="H8" s="483"/>
      <c r="I8" s="483"/>
      <c r="J8" s="483"/>
      <c r="K8" s="483"/>
      <c r="L8" s="483"/>
      <c r="M8" s="483"/>
      <c r="N8" s="484"/>
    </row>
    <row r="9" spans="2:17" ht="17.25" customHeight="1">
      <c r="B9" s="477"/>
      <c r="C9" s="480"/>
      <c r="D9" s="492"/>
      <c r="E9" s="495"/>
      <c r="F9" s="497" t="s">
        <v>334</v>
      </c>
      <c r="G9" s="497"/>
      <c r="H9" s="497"/>
      <c r="I9" s="498" t="s">
        <v>335</v>
      </c>
      <c r="J9" s="499"/>
      <c r="K9" s="500"/>
      <c r="L9" s="488">
        <v>1908</v>
      </c>
      <c r="M9" s="488"/>
      <c r="N9" s="488"/>
      <c r="O9" s="235"/>
      <c r="P9" s="235"/>
      <c r="Q9" s="235"/>
    </row>
    <row r="10" spans="2:17" ht="29.25" customHeight="1">
      <c r="B10" s="478"/>
      <c r="C10" s="481"/>
      <c r="D10" s="493"/>
      <c r="E10" s="496"/>
      <c r="F10" s="392" t="s">
        <v>336</v>
      </c>
      <c r="G10" s="393" t="s">
        <v>45</v>
      </c>
      <c r="H10" s="394" t="s">
        <v>333</v>
      </c>
      <c r="I10" s="392" t="s">
        <v>337</v>
      </c>
      <c r="J10" s="393" t="s">
        <v>45</v>
      </c>
      <c r="K10" s="394" t="s">
        <v>333</v>
      </c>
      <c r="L10" s="392" t="s">
        <v>338</v>
      </c>
      <c r="M10" s="393" t="s">
        <v>45</v>
      </c>
      <c r="N10" s="395" t="s">
        <v>333</v>
      </c>
      <c r="O10" s="239"/>
      <c r="P10" s="239"/>
      <c r="Q10" s="235"/>
    </row>
    <row r="11" spans="2:17" ht="13.5" customHeight="1">
      <c r="B11" s="396">
        <v>1</v>
      </c>
      <c r="C11" s="396">
        <v>2</v>
      </c>
      <c r="D11" s="396">
        <v>3</v>
      </c>
      <c r="E11" s="396">
        <v>4</v>
      </c>
      <c r="F11" s="396">
        <v>5</v>
      </c>
      <c r="G11" s="396">
        <v>6</v>
      </c>
      <c r="H11" s="396">
        <v>7</v>
      </c>
      <c r="I11" s="396">
        <v>8</v>
      </c>
      <c r="J11" s="396">
        <v>9</v>
      </c>
      <c r="K11" s="396">
        <v>10</v>
      </c>
      <c r="L11" s="396">
        <v>11</v>
      </c>
      <c r="M11" s="396">
        <v>12</v>
      </c>
      <c r="N11" s="396">
        <v>13</v>
      </c>
      <c r="O11" s="243"/>
      <c r="P11" s="243"/>
      <c r="Q11" s="235"/>
    </row>
    <row r="12" spans="2:17" ht="13.5" customHeight="1">
      <c r="B12" s="244" t="s">
        <v>207</v>
      </c>
      <c r="C12" s="397">
        <f>F12+I12+L12</f>
        <v>60010</v>
      </c>
      <c r="D12" s="398">
        <f>G12+J12+M12</f>
        <v>55309.399999999994</v>
      </c>
      <c r="E12" s="398">
        <f>H12+K12+N12</f>
        <v>4700.6000000000004</v>
      </c>
      <c r="F12" s="397">
        <f>G12+H12</f>
        <v>9876.2000000000007</v>
      </c>
      <c r="G12" s="397">
        <f>G13+G14+G15+G19+G27+G29</f>
        <v>8656.2000000000007</v>
      </c>
      <c r="H12" s="397">
        <f>H13+H14+H15+H19+H27+H29</f>
        <v>1220</v>
      </c>
      <c r="I12" s="397">
        <f>J12+K12</f>
        <v>49337.799999999996</v>
      </c>
      <c r="J12" s="397">
        <f>J13+J14+J15+J19+J25+J27+J29</f>
        <v>45857.2</v>
      </c>
      <c r="K12" s="397">
        <f>K13+K14+K15+K19+K25+K27+K29</f>
        <v>3480.6</v>
      </c>
      <c r="L12" s="397">
        <f>M12+N12</f>
        <v>796</v>
      </c>
      <c r="M12" s="397">
        <f>M13+M14+M15+M19+M27+M29</f>
        <v>796</v>
      </c>
      <c r="N12" s="397">
        <f>N13+N14+N15+N19+N27+N29</f>
        <v>0</v>
      </c>
      <c r="O12" s="243"/>
      <c r="P12" s="243"/>
      <c r="Q12" s="235"/>
    </row>
    <row r="13" spans="2:17" ht="16.2">
      <c r="B13" s="246" t="s">
        <v>208</v>
      </c>
      <c r="C13" s="397">
        <f t="shared" ref="C13:E30" si="0">F13+I13+L13</f>
        <v>796</v>
      </c>
      <c r="D13" s="398">
        <f t="shared" si="0"/>
        <v>796</v>
      </c>
      <c r="E13" s="398">
        <f t="shared" si="0"/>
        <v>0</v>
      </c>
      <c r="F13" s="397">
        <f t="shared" ref="F13:F30" si="1">G13+H13</f>
        <v>0</v>
      </c>
      <c r="G13" s="398"/>
      <c r="H13" s="399"/>
      <c r="I13" s="397">
        <f t="shared" ref="I13:I30" si="2">J13+K13</f>
        <v>0</v>
      </c>
      <c r="J13" s="400"/>
      <c r="K13" s="401"/>
      <c r="L13" s="397">
        <f t="shared" ref="L13:L30" si="3">M13+N13</f>
        <v>796</v>
      </c>
      <c r="M13" s="402">
        <v>796</v>
      </c>
      <c r="N13" s="403"/>
    </row>
    <row r="14" spans="2:17" ht="71.400000000000006">
      <c r="B14" s="253" t="s">
        <v>339</v>
      </c>
      <c r="C14" s="397">
        <f t="shared" si="0"/>
        <v>22425.4</v>
      </c>
      <c r="D14" s="398">
        <f t="shared" si="0"/>
        <v>22425.4</v>
      </c>
      <c r="E14" s="398">
        <f t="shared" si="0"/>
        <v>0</v>
      </c>
      <c r="F14" s="397">
        <f t="shared" si="1"/>
        <v>0</v>
      </c>
      <c r="G14" s="402"/>
      <c r="H14" s="404"/>
      <c r="I14" s="397">
        <f t="shared" si="2"/>
        <v>22425.4</v>
      </c>
      <c r="J14" s="405">
        <f>22435.4-10</f>
        <v>22425.4</v>
      </c>
      <c r="K14" s="406"/>
      <c r="L14" s="397">
        <f t="shared" si="3"/>
        <v>0</v>
      </c>
      <c r="M14" s="407"/>
      <c r="N14" s="403"/>
    </row>
    <row r="15" spans="2:17" ht="30.75" customHeight="1">
      <c r="B15" s="258" t="s">
        <v>224</v>
      </c>
      <c r="C15" s="397">
        <f t="shared" si="0"/>
        <v>14828.1</v>
      </c>
      <c r="D15" s="398">
        <f t="shared" si="0"/>
        <v>11847.5</v>
      </c>
      <c r="E15" s="398">
        <f t="shared" si="0"/>
        <v>2980.6</v>
      </c>
      <c r="F15" s="397">
        <f t="shared" si="1"/>
        <v>0</v>
      </c>
      <c r="G15" s="397">
        <f>G16+G17+G18</f>
        <v>0</v>
      </c>
      <c r="H15" s="397">
        <f>H16+H17+H18</f>
        <v>0</v>
      </c>
      <c r="I15" s="397">
        <f t="shared" si="2"/>
        <v>14828.1</v>
      </c>
      <c r="J15" s="397">
        <f>J16+J17+J18</f>
        <v>11847.5</v>
      </c>
      <c r="K15" s="397">
        <f>K16+K17+K18</f>
        <v>2980.6</v>
      </c>
      <c r="L15" s="397">
        <f t="shared" si="3"/>
        <v>0</v>
      </c>
      <c r="M15" s="397">
        <f>M16+M17+M18</f>
        <v>0</v>
      </c>
      <c r="N15" s="397">
        <f>N16+N17+N18</f>
        <v>0</v>
      </c>
    </row>
    <row r="16" spans="2:17" ht="15" customHeight="1">
      <c r="B16" s="262" t="s">
        <v>225</v>
      </c>
      <c r="C16" s="397">
        <f t="shared" si="0"/>
        <v>7283.6</v>
      </c>
      <c r="D16" s="398">
        <f t="shared" si="0"/>
        <v>7123.6</v>
      </c>
      <c r="E16" s="398">
        <f t="shared" si="0"/>
        <v>160</v>
      </c>
      <c r="F16" s="397">
        <f t="shared" si="1"/>
        <v>0</v>
      </c>
      <c r="G16" s="404"/>
      <c r="H16" s="404"/>
      <c r="I16" s="397">
        <f t="shared" si="2"/>
        <v>7283.6</v>
      </c>
      <c r="J16" s="405">
        <f>7283.6-K16</f>
        <v>7123.6</v>
      </c>
      <c r="K16" s="405">
        <v>160</v>
      </c>
      <c r="L16" s="397">
        <f t="shared" si="3"/>
        <v>0</v>
      </c>
      <c r="M16" s="407"/>
      <c r="N16" s="403"/>
    </row>
    <row r="17" spans="2:14" ht="31.2">
      <c r="B17" s="251" t="s">
        <v>226</v>
      </c>
      <c r="C17" s="397">
        <f t="shared" si="0"/>
        <v>1910.6</v>
      </c>
      <c r="D17" s="398">
        <f t="shared" si="0"/>
        <v>1910.6</v>
      </c>
      <c r="E17" s="398">
        <f t="shared" si="0"/>
        <v>0</v>
      </c>
      <c r="F17" s="397">
        <f t="shared" si="1"/>
        <v>0</v>
      </c>
      <c r="G17" s="404"/>
      <c r="H17" s="404"/>
      <c r="I17" s="397">
        <f t="shared" si="2"/>
        <v>1910.6</v>
      </c>
      <c r="J17" s="405">
        <v>1910.6</v>
      </c>
      <c r="K17" s="405"/>
      <c r="L17" s="397">
        <f t="shared" si="3"/>
        <v>0</v>
      </c>
      <c r="M17" s="403"/>
      <c r="N17" s="403"/>
    </row>
    <row r="18" spans="2:14" ht="15.6">
      <c r="B18" s="251" t="s">
        <v>340</v>
      </c>
      <c r="C18" s="397">
        <f t="shared" si="0"/>
        <v>5633.9</v>
      </c>
      <c r="D18" s="398">
        <f t="shared" si="0"/>
        <v>2813.3</v>
      </c>
      <c r="E18" s="398">
        <f t="shared" si="0"/>
        <v>2820.6</v>
      </c>
      <c r="F18" s="397">
        <f t="shared" si="1"/>
        <v>0</v>
      </c>
      <c r="G18" s="404"/>
      <c r="H18" s="404"/>
      <c r="I18" s="397">
        <f t="shared" si="2"/>
        <v>5633.9</v>
      </c>
      <c r="J18" s="402">
        <v>2813.3</v>
      </c>
      <c r="K18" s="402">
        <v>2820.6</v>
      </c>
      <c r="L18" s="397">
        <f t="shared" si="3"/>
        <v>0</v>
      </c>
      <c r="M18" s="403"/>
      <c r="N18" s="403"/>
    </row>
    <row r="19" spans="2:14" ht="32.4">
      <c r="B19" s="258" t="s">
        <v>228</v>
      </c>
      <c r="C19" s="397">
        <f t="shared" si="0"/>
        <v>10554.1</v>
      </c>
      <c r="D19" s="398">
        <f t="shared" si="0"/>
        <v>10054.1</v>
      </c>
      <c r="E19" s="398">
        <f t="shared" si="0"/>
        <v>500</v>
      </c>
      <c r="F19" s="397">
        <f t="shared" si="1"/>
        <v>0</v>
      </c>
      <c r="G19" s="398">
        <f>G20+G22+G23+G24</f>
        <v>0</v>
      </c>
      <c r="H19" s="398">
        <f>H20+H22+H23+H24</f>
        <v>0</v>
      </c>
      <c r="I19" s="397">
        <f t="shared" ref="I19:J19" si="4">I20+I21+I22+I23+I24</f>
        <v>10554.1</v>
      </c>
      <c r="J19" s="397">
        <f t="shared" si="4"/>
        <v>10054.1</v>
      </c>
      <c r="K19" s="397">
        <f>K20+K21+K22+K23+K24</f>
        <v>500</v>
      </c>
      <c r="L19" s="397">
        <f t="shared" si="3"/>
        <v>0</v>
      </c>
      <c r="M19" s="398">
        <f>M20+M22+M23+M24</f>
        <v>0</v>
      </c>
      <c r="N19" s="398">
        <f>N20+N22+N23+N24</f>
        <v>0</v>
      </c>
    </row>
    <row r="20" spans="2:14" ht="15.6">
      <c r="B20" s="264" t="s">
        <v>229</v>
      </c>
      <c r="C20" s="397">
        <f t="shared" si="0"/>
        <v>1911.4</v>
      </c>
      <c r="D20" s="398">
        <f t="shared" si="0"/>
        <v>1411.4</v>
      </c>
      <c r="E20" s="398">
        <f t="shared" si="0"/>
        <v>500</v>
      </c>
      <c r="F20" s="397">
        <f t="shared" si="1"/>
        <v>0</v>
      </c>
      <c r="G20" s="404"/>
      <c r="H20" s="404"/>
      <c r="I20" s="397">
        <f t="shared" si="2"/>
        <v>1911.4</v>
      </c>
      <c r="J20" s="405">
        <f>1911.4-K20</f>
        <v>1411.4</v>
      </c>
      <c r="K20" s="405">
        <v>500</v>
      </c>
      <c r="L20" s="397">
        <f t="shared" si="3"/>
        <v>0</v>
      </c>
      <c r="M20" s="403"/>
      <c r="N20" s="403"/>
    </row>
    <row r="21" spans="2:14" ht="32.25" customHeight="1">
      <c r="B21" s="264" t="s">
        <v>230</v>
      </c>
      <c r="C21" s="397">
        <f t="shared" si="0"/>
        <v>373.8</v>
      </c>
      <c r="D21" s="398">
        <f t="shared" si="0"/>
        <v>373.8</v>
      </c>
      <c r="E21" s="398">
        <f t="shared" si="0"/>
        <v>0</v>
      </c>
      <c r="F21" s="397"/>
      <c r="G21" s="404"/>
      <c r="H21" s="404"/>
      <c r="I21" s="397">
        <f t="shared" si="2"/>
        <v>373.8</v>
      </c>
      <c r="J21" s="405">
        <v>373.8</v>
      </c>
      <c r="K21" s="405"/>
      <c r="L21" s="397"/>
      <c r="M21" s="403"/>
      <c r="N21" s="403"/>
    </row>
    <row r="22" spans="2:14" ht="15.6" customHeight="1">
      <c r="B22" s="264" t="s">
        <v>341</v>
      </c>
      <c r="C22" s="397">
        <f t="shared" si="0"/>
        <v>781.3</v>
      </c>
      <c r="D22" s="398">
        <f t="shared" si="0"/>
        <v>781.3</v>
      </c>
      <c r="E22" s="398">
        <f t="shared" si="0"/>
        <v>0</v>
      </c>
      <c r="F22" s="397">
        <f t="shared" si="1"/>
        <v>0</v>
      </c>
      <c r="G22" s="404"/>
      <c r="H22" s="404"/>
      <c r="I22" s="397">
        <f t="shared" si="2"/>
        <v>781.3</v>
      </c>
      <c r="J22" s="405">
        <v>781.3</v>
      </c>
      <c r="K22" s="405"/>
      <c r="L22" s="397">
        <f t="shared" si="3"/>
        <v>0</v>
      </c>
      <c r="M22" s="403"/>
      <c r="N22" s="403"/>
    </row>
    <row r="23" spans="2:14" ht="15.6">
      <c r="B23" s="264" t="s">
        <v>231</v>
      </c>
      <c r="C23" s="397">
        <f t="shared" si="0"/>
        <v>883.8</v>
      </c>
      <c r="D23" s="398">
        <f t="shared" si="0"/>
        <v>883.8</v>
      </c>
      <c r="E23" s="398">
        <f t="shared" si="0"/>
        <v>0</v>
      </c>
      <c r="F23" s="397">
        <f t="shared" si="1"/>
        <v>0</v>
      </c>
      <c r="G23" s="404"/>
      <c r="H23" s="404"/>
      <c r="I23" s="397">
        <f t="shared" si="2"/>
        <v>883.8</v>
      </c>
      <c r="J23" s="405">
        <v>883.8</v>
      </c>
      <c r="K23" s="405"/>
      <c r="L23" s="397">
        <f t="shared" si="3"/>
        <v>0</v>
      </c>
      <c r="M23" s="403"/>
      <c r="N23" s="403"/>
    </row>
    <row r="24" spans="2:14" ht="15.6">
      <c r="B24" s="264" t="s">
        <v>342</v>
      </c>
      <c r="C24" s="397">
        <f t="shared" si="0"/>
        <v>6603.8</v>
      </c>
      <c r="D24" s="398">
        <f t="shared" si="0"/>
        <v>6603.8</v>
      </c>
      <c r="E24" s="398">
        <f t="shared" si="0"/>
        <v>0</v>
      </c>
      <c r="F24" s="397">
        <f t="shared" si="1"/>
        <v>0</v>
      </c>
      <c r="G24" s="404"/>
      <c r="H24" s="408"/>
      <c r="I24" s="397">
        <f t="shared" si="2"/>
        <v>6603.8</v>
      </c>
      <c r="J24" s="405">
        <v>6603.8</v>
      </c>
      <c r="K24" s="405"/>
      <c r="L24" s="397">
        <f t="shared" si="3"/>
        <v>0</v>
      </c>
      <c r="M24" s="403"/>
      <c r="N24" s="403"/>
    </row>
    <row r="25" spans="2:14" ht="32.4">
      <c r="B25" s="258" t="s">
        <v>233</v>
      </c>
      <c r="C25" s="397">
        <f t="shared" ref="C25:C26" si="5">F25+I25+L25</f>
        <v>650.20000000000005</v>
      </c>
      <c r="D25" s="398">
        <f t="shared" ref="D25:D26" si="6">G25+J25+M25</f>
        <v>650.20000000000005</v>
      </c>
      <c r="E25" s="398">
        <f t="shared" si="0"/>
        <v>0</v>
      </c>
      <c r="F25" s="397">
        <f t="shared" si="1"/>
        <v>0</v>
      </c>
      <c r="G25" s="398"/>
      <c r="H25" s="404"/>
      <c r="I25" s="397">
        <f>J25+K25</f>
        <v>650.20000000000005</v>
      </c>
      <c r="J25" s="409">
        <f>J26</f>
        <v>650.20000000000005</v>
      </c>
      <c r="K25" s="406">
        <f>K26</f>
        <v>0</v>
      </c>
      <c r="L25" s="397">
        <f t="shared" si="3"/>
        <v>0</v>
      </c>
      <c r="M25" s="403"/>
      <c r="N25" s="403"/>
    </row>
    <row r="26" spans="2:14" ht="15.6">
      <c r="B26" s="264" t="s">
        <v>198</v>
      </c>
      <c r="C26" s="397">
        <f t="shared" si="5"/>
        <v>650.20000000000005</v>
      </c>
      <c r="D26" s="398">
        <f t="shared" si="6"/>
        <v>650.20000000000005</v>
      </c>
      <c r="E26" s="398">
        <f t="shared" si="0"/>
        <v>0</v>
      </c>
      <c r="F26" s="397">
        <f t="shared" si="1"/>
        <v>0</v>
      </c>
      <c r="G26" s="404"/>
      <c r="H26" s="404"/>
      <c r="I26" s="397">
        <f>J26+K26</f>
        <v>650.20000000000005</v>
      </c>
      <c r="J26" s="401">
        <v>650.20000000000005</v>
      </c>
      <c r="K26" s="401"/>
      <c r="L26" s="397">
        <f t="shared" si="3"/>
        <v>0</v>
      </c>
      <c r="M26" s="403"/>
      <c r="N26" s="403"/>
    </row>
    <row r="27" spans="2:14" ht="32.4">
      <c r="B27" s="258" t="s">
        <v>234</v>
      </c>
      <c r="C27" s="397">
        <f t="shared" si="0"/>
        <v>880</v>
      </c>
      <c r="D27" s="398">
        <f t="shared" si="0"/>
        <v>880</v>
      </c>
      <c r="E27" s="398">
        <f t="shared" si="0"/>
        <v>0</v>
      </c>
      <c r="F27" s="397">
        <f t="shared" si="1"/>
        <v>0</v>
      </c>
      <c r="G27" s="398">
        <f>G28</f>
        <v>0</v>
      </c>
      <c r="H27" s="398">
        <f>H28</f>
        <v>0</v>
      </c>
      <c r="I27" s="397">
        <f t="shared" si="2"/>
        <v>880</v>
      </c>
      <c r="J27" s="398">
        <f>J28</f>
        <v>880</v>
      </c>
      <c r="K27" s="398">
        <f>K28</f>
        <v>0</v>
      </c>
      <c r="L27" s="397">
        <f t="shared" si="3"/>
        <v>0</v>
      </c>
      <c r="M27" s="398">
        <f>M28</f>
        <v>0</v>
      </c>
      <c r="N27" s="398">
        <f>N28</f>
        <v>0</v>
      </c>
    </row>
    <row r="28" spans="2:14" ht="15.6">
      <c r="B28" s="264" t="s">
        <v>231</v>
      </c>
      <c r="C28" s="397">
        <f t="shared" si="0"/>
        <v>880</v>
      </c>
      <c r="D28" s="398">
        <f t="shared" si="0"/>
        <v>880</v>
      </c>
      <c r="E28" s="398">
        <f t="shared" si="0"/>
        <v>0</v>
      </c>
      <c r="F28" s="397">
        <f t="shared" si="1"/>
        <v>0</v>
      </c>
      <c r="G28" s="404"/>
      <c r="H28" s="404"/>
      <c r="I28" s="397">
        <f t="shared" si="2"/>
        <v>880</v>
      </c>
      <c r="J28" s="405">
        <f>1380-500</f>
        <v>880</v>
      </c>
      <c r="K28" s="401"/>
      <c r="L28" s="397">
        <f t="shared" si="3"/>
        <v>0</v>
      </c>
      <c r="M28" s="403"/>
      <c r="N28" s="403"/>
    </row>
    <row r="29" spans="2:14" ht="32.4">
      <c r="B29" s="258" t="s">
        <v>235</v>
      </c>
      <c r="C29" s="397">
        <f t="shared" si="0"/>
        <v>9876.2000000000007</v>
      </c>
      <c r="D29" s="398">
        <f t="shared" si="0"/>
        <v>8656.2000000000007</v>
      </c>
      <c r="E29" s="398">
        <f t="shared" si="0"/>
        <v>1220</v>
      </c>
      <c r="F29" s="397">
        <f t="shared" si="1"/>
        <v>9876.2000000000007</v>
      </c>
      <c r="G29" s="398">
        <f>G30</f>
        <v>8656.2000000000007</v>
      </c>
      <c r="H29" s="398">
        <f>H30</f>
        <v>1220</v>
      </c>
      <c r="I29" s="397">
        <f t="shared" si="2"/>
        <v>0</v>
      </c>
      <c r="J29" s="398">
        <f>J30</f>
        <v>0</v>
      </c>
      <c r="K29" s="398">
        <f>K30</f>
        <v>0</v>
      </c>
      <c r="L29" s="397">
        <f t="shared" si="3"/>
        <v>0</v>
      </c>
      <c r="M29" s="398">
        <f>M30</f>
        <v>0</v>
      </c>
      <c r="N29" s="398">
        <f>N30</f>
        <v>0</v>
      </c>
    </row>
    <row r="30" spans="2:14" ht="15.6">
      <c r="B30" s="251" t="s">
        <v>236</v>
      </c>
      <c r="C30" s="397">
        <f t="shared" si="0"/>
        <v>9876.2000000000007</v>
      </c>
      <c r="D30" s="398">
        <f t="shared" si="0"/>
        <v>8656.2000000000007</v>
      </c>
      <c r="E30" s="398">
        <f t="shared" si="0"/>
        <v>1220</v>
      </c>
      <c r="F30" s="397">
        <f t="shared" si="1"/>
        <v>9876.2000000000007</v>
      </c>
      <c r="G30" s="402">
        <f>9876.2-H30</f>
        <v>8656.2000000000007</v>
      </c>
      <c r="H30" s="402">
        <v>1220</v>
      </c>
      <c r="I30" s="397">
        <f t="shared" si="2"/>
        <v>0</v>
      </c>
      <c r="J30" s="401"/>
      <c r="K30" s="401"/>
      <c r="L30" s="397">
        <f t="shared" si="3"/>
        <v>0</v>
      </c>
      <c r="M30" s="403"/>
      <c r="N30" s="403"/>
    </row>
    <row r="31" spans="2:14" ht="9" customHeight="1">
      <c r="B31" s="266"/>
      <c r="C31" s="267"/>
      <c r="D31" s="267"/>
      <c r="E31" s="267"/>
      <c r="F31" s="267"/>
      <c r="G31" s="267"/>
      <c r="H31" s="267"/>
      <c r="I31" s="267"/>
      <c r="J31" s="267"/>
      <c r="K31" s="267"/>
    </row>
    <row r="32" spans="2:14" ht="15.6">
      <c r="B32" s="266" t="s">
        <v>137</v>
      </c>
      <c r="C32" s="268">
        <v>53039.4</v>
      </c>
      <c r="D32" s="268"/>
      <c r="E32" s="268"/>
      <c r="F32" s="268"/>
      <c r="G32" s="268"/>
      <c r="H32" s="266"/>
      <c r="I32" s="266"/>
      <c r="J32" s="266"/>
      <c r="K32" s="266"/>
    </row>
  </sheetData>
  <mergeCells count="11">
    <mergeCell ref="L9:N9"/>
    <mergeCell ref="M3:N3"/>
    <mergeCell ref="B4:N4"/>
    <mergeCell ref="B5:N5"/>
    <mergeCell ref="B8:B10"/>
    <mergeCell ref="C8:C10"/>
    <mergeCell ref="D8:D10"/>
    <mergeCell ref="E8:E10"/>
    <mergeCell ref="F8:N8"/>
    <mergeCell ref="F9:H9"/>
    <mergeCell ref="I9:K9"/>
  </mergeCells>
  <pageMargins left="0.23622047244094491" right="0.19685039370078741" top="0.23622047244094491" bottom="0.19685039370078741" header="0.19685039370078741" footer="0.19685039370078741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Anexa nr.1</vt:lpstr>
      <vt:lpstr>Anexa nr.2</vt:lpstr>
      <vt:lpstr>Anexa nr.3</vt:lpstr>
      <vt:lpstr>Anexa nr.4</vt:lpstr>
      <vt:lpstr>Tabel nr.1 anexa nr.4</vt:lpstr>
      <vt:lpstr>Anexa nr.5</vt:lpstr>
      <vt:lpstr>Anexa nr.6</vt:lpstr>
      <vt:lpstr>Anexa nr.7</vt:lpstr>
      <vt:lpstr>Anexa nr.7 Precizat 2016 </vt:lpstr>
      <vt:lpstr>Anexa nr.8</vt:lpstr>
      <vt:lpstr>Anexa nr.9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2017-01-09T10:14:58Z</dcterms:modified>
</cp:coreProperties>
</file>